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35" activeTab="35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state="hidden" r:id="rId11"/>
    <sheet name="tntes caxs (2)" sheetId="16" state="hidden" r:id="rId12"/>
    <sheet name="gorc caxs (2)" sheetId="15" state="hidden" r:id="rId13"/>
    <sheet name="ekamut" sheetId="11" state="hidden" r:id="rId14"/>
    <sheet name="caxseri erbashx (3)" sheetId="19" state="hidden" r:id="rId15"/>
    <sheet name="ekam erams bashx nor (3)" sheetId="18" state="hidden" r:id="rId16"/>
    <sheet name="ապարատ" sheetId="24" state="hidden" r:id="rId17"/>
    <sheet name="caxseri erbashx (4)" sheetId="21" state="hidden" r:id="rId18"/>
    <sheet name="ekam erams bashx nor (4)" sheetId="20" state="hidden" r:id="rId19"/>
    <sheet name="Лист4" sheetId="6" state="hidden" r:id="rId20"/>
    <sheet name="սևագրություն" sheetId="22" state="hidden" r:id="rId21"/>
    <sheet name="Лист6" sheetId="23" state="hidden" r:id="rId22"/>
    <sheet name="caxseri erbashx (5)" sheetId="27" state="hidden" r:id="rId23"/>
    <sheet name="ekam erams bashx nor (5)" sheetId="26" state="hidden" r:id="rId24"/>
    <sheet name="caxseri erbashx (6)" sheetId="29" state="hidden" r:id="rId25"/>
    <sheet name="ekam erams bashx nor (6)" sheetId="28" state="hidden" r:id="rId26"/>
    <sheet name="hatvac6 (3)" sheetId="34" state="hidden" r:id="rId27"/>
    <sheet name="hatvac 4" sheetId="33" state="hidden" r:id="rId28"/>
    <sheet name="tntes caxs (3)" sheetId="32" state="hidden" r:id="rId29"/>
    <sheet name="gorc caxs (3)" sheetId="31" state="hidden" r:id="rId30"/>
    <sheet name="ekamut (2)" sheetId="30" state="hidden" r:id="rId31"/>
    <sheet name="caxseri erbashx (7)" sheetId="40" state="hidden" r:id="rId32"/>
    <sheet name="hatvac6 (4)" sheetId="39" state="hidden" r:id="rId33"/>
    <sheet name="tntes caxs (4)" sheetId="38" state="hidden" r:id="rId34"/>
    <sheet name="gorc caxs (4)" sheetId="37" state="hidden" r:id="rId35"/>
    <sheet name="hatvac6 (5)" sheetId="44" r:id="rId36"/>
    <sheet name="tntes caxs (5)" sheetId="43" r:id="rId37"/>
    <sheet name="gorc caxs (5)" sheetId="42" r:id="rId38"/>
    <sheet name="ekamut (3)" sheetId="41" r:id="rId39"/>
    <sheet name="Лист5" sheetId="25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29">'gorc caxs (3)'!$A$5:$IV$7</definedName>
    <definedName name="_xlnm.Print_Titles" localSheetId="34">'gorc caxs (4)'!$A$5:$IV$7</definedName>
    <definedName name="_xlnm.Print_Titles" localSheetId="37">'gorc caxs (5)'!$A$5:$IV$7</definedName>
    <definedName name="_xlnm.Print_Titles" localSheetId="7">hatvac6!$A$3:$IV$5</definedName>
    <definedName name="_xlnm.Print_Titles" localSheetId="10">'hatvac6 (2)'!$A$3:$IV$5</definedName>
    <definedName name="_xlnm.Print_Titles" localSheetId="26">'hatvac6 (3)'!$A$3:$IV$5</definedName>
    <definedName name="_xlnm.Print_Titles" localSheetId="32">'hatvac6 (4)'!$A$3:$IV$5</definedName>
    <definedName name="_xlnm.Print_Titles" localSheetId="35">'hatvac6 (5)'!$A$3:$IV$5</definedName>
    <definedName name="_xlnm.Print_Titles" localSheetId="8">'tntes caxs'!$A$5:$IV$7</definedName>
    <definedName name="_xlnm.Print_Titles" localSheetId="11">'tntes caxs (2)'!$A$5:$IV$7</definedName>
    <definedName name="_xlnm.Print_Titles" localSheetId="28">'tntes caxs (3)'!$A$5:$IV$7</definedName>
    <definedName name="_xlnm.Print_Titles" localSheetId="33">'tntes caxs (4)'!$A$5:$IV$7</definedName>
    <definedName name="_xlnm.Print_Titles" localSheetId="36">'tntes caxs (5)'!$A$5:$IV$7</definedName>
  </definedNames>
  <calcPr calcId="124519"/>
</workbook>
</file>

<file path=xl/calcChain.xml><?xml version="1.0" encoding="utf-8"?>
<calcChain xmlns="http://schemas.openxmlformats.org/spreadsheetml/2006/main">
  <c r="H797" i="44"/>
  <c r="H795" s="1"/>
  <c r="I795"/>
  <c r="I793"/>
  <c r="H781"/>
  <c r="G781" s="1"/>
  <c r="H777"/>
  <c r="G777" s="1"/>
  <c r="H776"/>
  <c r="G776" s="1"/>
  <c r="H775"/>
  <c r="G775" s="1"/>
  <c r="H774"/>
  <c r="G774" s="1"/>
  <c r="H773"/>
  <c r="G773" s="1"/>
  <c r="H763"/>
  <c r="G763" s="1"/>
  <c r="H757"/>
  <c r="G757" s="1"/>
  <c r="H751"/>
  <c r="G751" s="1"/>
  <c r="H748"/>
  <c r="G748" s="1"/>
  <c r="H742"/>
  <c r="G742" s="1"/>
  <c r="H732"/>
  <c r="I730"/>
  <c r="H729"/>
  <c r="G729" s="1"/>
  <c r="I727"/>
  <c r="G727"/>
  <c r="I706"/>
  <c r="I694" s="1"/>
  <c r="I692" s="1"/>
  <c r="H706"/>
  <c r="G706" s="1"/>
  <c r="H705"/>
  <c r="G705" s="1"/>
  <c r="H704"/>
  <c r="G704" s="1"/>
  <c r="H703"/>
  <c r="G703" s="1"/>
  <c r="G702"/>
  <c r="G701"/>
  <c r="G700"/>
  <c r="G699"/>
  <c r="G698"/>
  <c r="G697"/>
  <c r="G696"/>
  <c r="I691"/>
  <c r="H690"/>
  <c r="G690" s="1"/>
  <c r="I686"/>
  <c r="G686" s="1"/>
  <c r="H685"/>
  <c r="G685" s="1"/>
  <c r="H660"/>
  <c r="I650"/>
  <c r="G650"/>
  <c r="I649"/>
  <c r="G649" s="1"/>
  <c r="H648"/>
  <c r="G648"/>
  <c r="H647"/>
  <c r="G647" s="1"/>
  <c r="H646"/>
  <c r="G646"/>
  <c r="H645"/>
  <c r="G645" s="1"/>
  <c r="H644"/>
  <c r="G644"/>
  <c r="I642"/>
  <c r="I640"/>
  <c r="I638" s="1"/>
  <c r="G637"/>
  <c r="G636"/>
  <c r="G635"/>
  <c r="G634"/>
  <c r="G633"/>
  <c r="G632"/>
  <c r="G631"/>
  <c r="G630"/>
  <c r="G629"/>
  <c r="G628"/>
  <c r="G627"/>
  <c r="G626"/>
  <c r="G625"/>
  <c r="H624"/>
  <c r="G624"/>
  <c r="G623"/>
  <c r="H622"/>
  <c r="G622" s="1"/>
  <c r="G621"/>
  <c r="H620"/>
  <c r="G620" s="1"/>
  <c r="H619"/>
  <c r="G619"/>
  <c r="H618"/>
  <c r="H616" s="1"/>
  <c r="G615"/>
  <c r="G614"/>
  <c r="G613"/>
  <c r="G612"/>
  <c r="G611"/>
  <c r="H609"/>
  <c r="H606" s="1"/>
  <c r="G606" s="1"/>
  <c r="H608"/>
  <c r="G608" s="1"/>
  <c r="H601"/>
  <c r="G601" s="1"/>
  <c r="H599"/>
  <c r="I597"/>
  <c r="H583"/>
  <c r="H575" s="1"/>
  <c r="G575" s="1"/>
  <c r="H582"/>
  <c r="G582"/>
  <c r="H581"/>
  <c r="G581" s="1"/>
  <c r="H580"/>
  <c r="G580"/>
  <c r="H579"/>
  <c r="G579" s="1"/>
  <c r="H578"/>
  <c r="G578"/>
  <c r="H577"/>
  <c r="G577" s="1"/>
  <c r="I574"/>
  <c r="I568" s="1"/>
  <c r="I573"/>
  <c r="G573"/>
  <c r="H572"/>
  <c r="G572" s="1"/>
  <c r="H571"/>
  <c r="G571"/>
  <c r="H570"/>
  <c r="G570" s="1"/>
  <c r="H568"/>
  <c r="H563"/>
  <c r="G563"/>
  <c r="I562"/>
  <c r="I550" s="1"/>
  <c r="I548" s="1"/>
  <c r="I561"/>
  <c r="G561"/>
  <c r="H560"/>
  <c r="G560" s="1"/>
  <c r="H559"/>
  <c r="G559"/>
  <c r="G558"/>
  <c r="G557"/>
  <c r="G556"/>
  <c r="G555"/>
  <c r="G554"/>
  <c r="G553"/>
  <c r="G552"/>
  <c r="H550"/>
  <c r="I547"/>
  <c r="G547" s="1"/>
  <c r="I546"/>
  <c r="G546"/>
  <c r="I545"/>
  <c r="G545" s="1"/>
  <c r="G544"/>
  <c r="H543"/>
  <c r="G543" s="1"/>
  <c r="H542"/>
  <c r="G542"/>
  <c r="H541"/>
  <c r="G541" s="1"/>
  <c r="H540"/>
  <c r="G540"/>
  <c r="H539"/>
  <c r="G539" s="1"/>
  <c r="H538"/>
  <c r="G538"/>
  <c r="H537"/>
  <c r="G537" s="1"/>
  <c r="H536"/>
  <c r="G536"/>
  <c r="H535"/>
  <c r="G535" s="1"/>
  <c r="H534"/>
  <c r="G534" s="1"/>
  <c r="H533"/>
  <c r="H531" s="1"/>
  <c r="I526"/>
  <c r="I452"/>
  <c r="H452"/>
  <c r="G452" s="1"/>
  <c r="G445"/>
  <c r="E445"/>
  <c r="G444"/>
  <c r="I442"/>
  <c r="G442"/>
  <c r="I440"/>
  <c r="G440" s="1"/>
  <c r="I439"/>
  <c r="G439"/>
  <c r="I438"/>
  <c r="I432" s="1"/>
  <c r="I430" s="1"/>
  <c r="H437"/>
  <c r="G437" s="1"/>
  <c r="H436"/>
  <c r="G436"/>
  <c r="H435"/>
  <c r="G435" s="1"/>
  <c r="H434"/>
  <c r="H432" s="1"/>
  <c r="G434"/>
  <c r="I429"/>
  <c r="G429"/>
  <c r="I428"/>
  <c r="G428" s="1"/>
  <c r="H427"/>
  <c r="H425" s="1"/>
  <c r="H423" s="1"/>
  <c r="G427"/>
  <c r="I416"/>
  <c r="G416"/>
  <c r="I415"/>
  <c r="I411" s="1"/>
  <c r="H414"/>
  <c r="G414"/>
  <c r="H413"/>
  <c r="G413" s="1"/>
  <c r="H411"/>
  <c r="H409" s="1"/>
  <c r="I406"/>
  <c r="G406" s="1"/>
  <c r="I405"/>
  <c r="G405"/>
  <c r="H404"/>
  <c r="H399" s="1"/>
  <c r="H403"/>
  <c r="G403" s="1"/>
  <c r="H402"/>
  <c r="G402" s="1"/>
  <c r="H401"/>
  <c r="G401" s="1"/>
  <c r="I399"/>
  <c r="I397" s="1"/>
  <c r="I370"/>
  <c r="G370" s="1"/>
  <c r="I369"/>
  <c r="G369" s="1"/>
  <c r="E369"/>
  <c r="H368"/>
  <c r="G368"/>
  <c r="H367"/>
  <c r="G367" s="1"/>
  <c r="H366"/>
  <c r="G366"/>
  <c r="H365"/>
  <c r="G365" s="1"/>
  <c r="I363"/>
  <c r="H363"/>
  <c r="H361" s="1"/>
  <c r="I358"/>
  <c r="G358" s="1"/>
  <c r="I357"/>
  <c r="G357" s="1"/>
  <c r="H355"/>
  <c r="H353"/>
  <c r="I352"/>
  <c r="G352" s="1"/>
  <c r="H351"/>
  <c r="H349" s="1"/>
  <c r="I349"/>
  <c r="I348"/>
  <c r="I346" s="1"/>
  <c r="I329" s="1"/>
  <c r="H346"/>
  <c r="G346" s="1"/>
  <c r="I328"/>
  <c r="G328" s="1"/>
  <c r="I327"/>
  <c r="G327"/>
  <c r="I309"/>
  <c r="H309"/>
  <c r="G309" s="1"/>
  <c r="I303"/>
  <c r="H303"/>
  <c r="G303" s="1"/>
  <c r="I286"/>
  <c r="G286"/>
  <c r="H285"/>
  <c r="G285" s="1"/>
  <c r="H284"/>
  <c r="G284"/>
  <c r="I282"/>
  <c r="I280"/>
  <c r="I266"/>
  <c r="H266"/>
  <c r="G266" s="1"/>
  <c r="I261"/>
  <c r="G261" s="1"/>
  <c r="I260"/>
  <c r="I258" s="1"/>
  <c r="I252" s="1"/>
  <c r="H252"/>
  <c r="I239"/>
  <c r="G239"/>
  <c r="H238"/>
  <c r="H237"/>
  <c r="G237" s="1"/>
  <c r="E237"/>
  <c r="H236"/>
  <c r="G236" s="1"/>
  <c r="I234"/>
  <c r="H234"/>
  <c r="H232" s="1"/>
  <c r="I232"/>
  <c r="I222"/>
  <c r="H222"/>
  <c r="G222" s="1"/>
  <c r="I117"/>
  <c r="G117"/>
  <c r="I116"/>
  <c r="G116" s="1"/>
  <c r="I115"/>
  <c r="G115"/>
  <c r="I114"/>
  <c r="G114" s="1"/>
  <c r="I113"/>
  <c r="G113"/>
  <c r="I112"/>
  <c r="I98" s="1"/>
  <c r="I96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G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H73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I13" s="1"/>
  <c r="I11" s="1"/>
  <c r="I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F229" i="43"/>
  <c r="D229" s="1"/>
  <c r="F228"/>
  <c r="D228"/>
  <c r="F227"/>
  <c r="D227" s="1"/>
  <c r="F226"/>
  <c r="D226"/>
  <c r="F224"/>
  <c r="D224" s="1"/>
  <c r="F223"/>
  <c r="D223"/>
  <c r="F221"/>
  <c r="D221" s="1"/>
  <c r="F220"/>
  <c r="F219"/>
  <c r="F218"/>
  <c r="F216" s="1"/>
  <c r="D216" s="1"/>
  <c r="F215"/>
  <c r="D215"/>
  <c r="F213"/>
  <c r="D213" s="1"/>
  <c r="F212"/>
  <c r="F211"/>
  <c r="F210"/>
  <c r="F208" s="1"/>
  <c r="F205"/>
  <c r="D205"/>
  <c r="F204"/>
  <c r="D204" s="1"/>
  <c r="F203"/>
  <c r="D203"/>
  <c r="F202"/>
  <c r="F200" s="1"/>
  <c r="D200" s="1"/>
  <c r="F199"/>
  <c r="F197" s="1"/>
  <c r="D197" s="1"/>
  <c r="F196"/>
  <c r="D196" s="1"/>
  <c r="F195"/>
  <c r="D195"/>
  <c r="F194"/>
  <c r="D194" s="1"/>
  <c r="F193"/>
  <c r="D193"/>
  <c r="F191"/>
  <c r="D191" s="1"/>
  <c r="F190"/>
  <c r="D190"/>
  <c r="F189"/>
  <c r="D189" s="1"/>
  <c r="F188"/>
  <c r="D188"/>
  <c r="F187"/>
  <c r="F185" s="1"/>
  <c r="D185" s="1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D166"/>
  <c r="E164"/>
  <c r="D164" s="1"/>
  <c r="E163"/>
  <c r="D163"/>
  <c r="E161"/>
  <c r="D161" s="1"/>
  <c r="E160"/>
  <c r="D160"/>
  <c r="E159"/>
  <c r="E157" s="1"/>
  <c r="D157" s="1"/>
  <c r="E156"/>
  <c r="E154" s="1"/>
  <c r="D154" s="1"/>
  <c r="E153"/>
  <c r="D153" s="1"/>
  <c r="E152"/>
  <c r="D152"/>
  <c r="E151"/>
  <c r="D151" s="1"/>
  <c r="E150"/>
  <c r="D150"/>
  <c r="E148"/>
  <c r="D148" s="1"/>
  <c r="E147"/>
  <c r="D147"/>
  <c r="E146"/>
  <c r="E144" s="1"/>
  <c r="E141"/>
  <c r="D141"/>
  <c r="E139"/>
  <c r="D139" s="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D118" s="1"/>
  <c r="E117"/>
  <c r="D117"/>
  <c r="E115"/>
  <c r="D115" s="1"/>
  <c r="D114"/>
  <c r="D113"/>
  <c r="D112"/>
  <c r="D111"/>
  <c r="E109"/>
  <c r="D109"/>
  <c r="E107"/>
  <c r="D107" s="1"/>
  <c r="E106"/>
  <c r="D106"/>
  <c r="E105"/>
  <c r="E103" s="1"/>
  <c r="D103" s="1"/>
  <c r="E102"/>
  <c r="D102" s="1"/>
  <c r="E101"/>
  <c r="D101"/>
  <c r="E99"/>
  <c r="D99" s="1"/>
  <c r="E98"/>
  <c r="D98"/>
  <c r="E97"/>
  <c r="E95" s="1"/>
  <c r="E92"/>
  <c r="D92"/>
  <c r="E91"/>
  <c r="E89" s="1"/>
  <c r="D89" s="1"/>
  <c r="E88"/>
  <c r="D88" s="1"/>
  <c r="E87"/>
  <c r="D87"/>
  <c r="E85"/>
  <c r="E83" s="1"/>
  <c r="D83" s="1"/>
  <c r="E82"/>
  <c r="D82" s="1"/>
  <c r="E81"/>
  <c r="D81"/>
  <c r="E80"/>
  <c r="E78" s="1"/>
  <c r="D78" s="1"/>
  <c r="E77"/>
  <c r="E74" s="1"/>
  <c r="D74" s="1"/>
  <c r="E76"/>
  <c r="D76"/>
  <c r="E73"/>
  <c r="D73"/>
  <c r="E72"/>
  <c r="E70" s="1"/>
  <c r="E67"/>
  <c r="D67"/>
  <c r="E66"/>
  <c r="D66" s="1"/>
  <c r="E65"/>
  <c r="D65"/>
  <c r="E64"/>
  <c r="D64" s="1"/>
  <c r="E63"/>
  <c r="D63" s="1"/>
  <c r="E62"/>
  <c r="D62" s="1"/>
  <c r="E61"/>
  <c r="D61" s="1"/>
  <c r="E60"/>
  <c r="E58" s="1"/>
  <c r="D58" s="1"/>
  <c r="E57"/>
  <c r="D57" s="1"/>
  <c r="E56"/>
  <c r="D56" s="1"/>
  <c r="E54"/>
  <c r="D54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E19" s="1"/>
  <c r="D21"/>
  <c r="E18"/>
  <c r="D18" s="1"/>
  <c r="E17"/>
  <c r="D17" s="1"/>
  <c r="E16"/>
  <c r="E14" s="1"/>
  <c r="H307" i="42"/>
  <c r="H305" s="1"/>
  <c r="H303" s="1"/>
  <c r="G307"/>
  <c r="F307" s="1"/>
  <c r="H302"/>
  <c r="H299" s="1"/>
  <c r="F299" s="1"/>
  <c r="F301"/>
  <c r="F297"/>
  <c r="H295"/>
  <c r="H271" s="1"/>
  <c r="G295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G271" s="1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0"/>
  <c r="H178"/>
  <c r="G178"/>
  <c r="F178"/>
  <c r="F177"/>
  <c r="H175"/>
  <c r="G175"/>
  <c r="F175"/>
  <c r="H174"/>
  <c r="G174"/>
  <c r="F174" s="1"/>
  <c r="H172"/>
  <c r="G172"/>
  <c r="F172" s="1"/>
  <c r="H171"/>
  <c r="H169" s="1"/>
  <c r="G171"/>
  <c r="F171" s="1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F152" s="1"/>
  <c r="G152"/>
  <c r="F151"/>
  <c r="H149"/>
  <c r="F149" s="1"/>
  <c r="G149"/>
  <c r="F148"/>
  <c r="H146"/>
  <c r="F146" s="1"/>
  <c r="G146"/>
  <c r="H145"/>
  <c r="H143" s="1"/>
  <c r="H141" s="1"/>
  <c r="G145"/>
  <c r="F145" s="1"/>
  <c r="G143"/>
  <c r="G141" s="1"/>
  <c r="F141" s="1"/>
  <c r="H140"/>
  <c r="G140"/>
  <c r="F140" s="1"/>
  <c r="H138"/>
  <c r="G138"/>
  <c r="F138" s="1"/>
  <c r="H137"/>
  <c r="G137"/>
  <c r="F137" s="1"/>
  <c r="F136"/>
  <c r="H135"/>
  <c r="H129" s="1"/>
  <c r="G135"/>
  <c r="G129" s="1"/>
  <c r="F134"/>
  <c r="F133"/>
  <c r="F132"/>
  <c r="F131"/>
  <c r="F128"/>
  <c r="F127"/>
  <c r="F126"/>
  <c r="F125"/>
  <c r="H123"/>
  <c r="F123" s="1"/>
  <c r="G123"/>
  <c r="F122"/>
  <c r="H120"/>
  <c r="F120" s="1"/>
  <c r="G120"/>
  <c r="F119"/>
  <c r="F118"/>
  <c r="F117"/>
  <c r="F116"/>
  <c r="H115"/>
  <c r="H113" s="1"/>
  <c r="G115"/>
  <c r="F115" s="1"/>
  <c r="G113"/>
  <c r="F112"/>
  <c r="F111"/>
  <c r="F110"/>
  <c r="H108"/>
  <c r="G108"/>
  <c r="F108" s="1"/>
  <c r="F107"/>
  <c r="F106"/>
  <c r="F105"/>
  <c r="F104"/>
  <c r="H103"/>
  <c r="H100" s="1"/>
  <c r="H88" s="1"/>
  <c r="F102"/>
  <c r="G100"/>
  <c r="G88" s="1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9" s="1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1" s="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E125" i="41"/>
  <c r="D125" s="1"/>
  <c r="D122" s="1"/>
  <c r="F124"/>
  <c r="F122" s="1"/>
  <c r="F74" s="1"/>
  <c r="D124"/>
  <c r="F121"/>
  <c r="D121" s="1"/>
  <c r="F120"/>
  <c r="D120"/>
  <c r="F119"/>
  <c r="D119" s="1"/>
  <c r="E116"/>
  <c r="D116"/>
  <c r="E114"/>
  <c r="E113" s="1"/>
  <c r="D113" s="1"/>
  <c r="E111"/>
  <c r="D111" s="1"/>
  <c r="E110"/>
  <c r="D110"/>
  <c r="D109"/>
  <c r="E104"/>
  <c r="D104" s="1"/>
  <c r="E103"/>
  <c r="D103"/>
  <c r="E102"/>
  <c r="D102" s="1"/>
  <c r="E97"/>
  <c r="D97"/>
  <c r="E95"/>
  <c r="D95" s="1"/>
  <c r="E93"/>
  <c r="E90" s="1"/>
  <c r="D90" s="1"/>
  <c r="E89" s="1"/>
  <c r="D89" s="1"/>
  <c r="D93"/>
  <c r="E88"/>
  <c r="D88" s="1"/>
  <c r="E87"/>
  <c r="E85" s="1"/>
  <c r="D85" s="1"/>
  <c r="D87"/>
  <c r="E84"/>
  <c r="D84"/>
  <c r="E83"/>
  <c r="D83" s="1"/>
  <c r="E82"/>
  <c r="D82" s="1"/>
  <c r="E81"/>
  <c r="D81" s="1"/>
  <c r="E78"/>
  <c r="D78" s="1"/>
  <c r="F76"/>
  <c r="D76" s="1"/>
  <c r="F72"/>
  <c r="F71" s="1"/>
  <c r="D71" s="1"/>
  <c r="E69"/>
  <c r="D69" s="1"/>
  <c r="D68"/>
  <c r="E67"/>
  <c r="E66"/>
  <c r="D66" s="1"/>
  <c r="E65"/>
  <c r="E64" s="1"/>
  <c r="D64" s="1"/>
  <c r="F63"/>
  <c r="F62" s="1"/>
  <c r="E60"/>
  <c r="D60" s="1"/>
  <c r="F58"/>
  <c r="D58" s="1"/>
  <c r="E56"/>
  <c r="D56" s="1"/>
  <c r="E47"/>
  <c r="D47" s="1"/>
  <c r="E45"/>
  <c r="D45" s="1"/>
  <c r="E44"/>
  <c r="D44"/>
  <c r="E43"/>
  <c r="D43" s="1"/>
  <c r="E42"/>
  <c r="D42"/>
  <c r="E37"/>
  <c r="D37" s="1"/>
  <c r="E35"/>
  <c r="D35"/>
  <c r="E33"/>
  <c r="D33" s="1"/>
  <c r="E32"/>
  <c r="D32"/>
  <c r="E31"/>
  <c r="D31" s="1"/>
  <c r="E30"/>
  <c r="D30"/>
  <c r="E29"/>
  <c r="D29" s="1"/>
  <c r="E27"/>
  <c r="D27"/>
  <c r="E26"/>
  <c r="D26" s="1"/>
  <c r="E25"/>
  <c r="E24"/>
  <c r="E23" s="1"/>
  <c r="E20"/>
  <c r="D20" s="1"/>
  <c r="E18"/>
  <c r="D18" s="1"/>
  <c r="E17"/>
  <c r="D17" s="1"/>
  <c r="E16"/>
  <c r="D16" s="1"/>
  <c r="E15"/>
  <c r="D15" s="1"/>
  <c r="E13"/>
  <c r="R309" i="40"/>
  <c r="J309" s="1"/>
  <c r="Q309"/>
  <c r="P309"/>
  <c r="N309"/>
  <c r="N307" s="1"/>
  <c r="M309"/>
  <c r="M307" s="1"/>
  <c r="L309"/>
  <c r="H309" s="1"/>
  <c r="K309"/>
  <c r="G309"/>
  <c r="Q307"/>
  <c r="Q305" s="1"/>
  <c r="Q10" s="1"/>
  <c r="P307"/>
  <c r="L307"/>
  <c r="K307"/>
  <c r="H307"/>
  <c r="G307"/>
  <c r="P305"/>
  <c r="O305"/>
  <c r="L305"/>
  <c r="H305" s="1"/>
  <c r="K305"/>
  <c r="G305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H296" s="1"/>
  <c r="O296"/>
  <c r="N296"/>
  <c r="M296"/>
  <c r="L296"/>
  <c r="K296"/>
  <c r="J296"/>
  <c r="I296"/>
  <c r="G296"/>
  <c r="R294"/>
  <c r="Q294"/>
  <c r="O294"/>
  <c r="N294"/>
  <c r="M294"/>
  <c r="L294"/>
  <c r="K294"/>
  <c r="J294"/>
  <c r="I294"/>
  <c r="G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O273"/>
  <c r="N273"/>
  <c r="M273"/>
  <c r="L273"/>
  <c r="K273"/>
  <c r="J273"/>
  <c r="I273"/>
  <c r="G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P242" s="1"/>
  <c r="O264"/>
  <c r="O242" s="1"/>
  <c r="O10" s="1"/>
  <c r="N264"/>
  <c r="M264"/>
  <c r="L264"/>
  <c r="L242" s="1"/>
  <c r="K264"/>
  <c r="K242" s="1"/>
  <c r="J264"/>
  <c r="I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L260"/>
  <c r="K260"/>
  <c r="J260"/>
  <c r="I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M256"/>
  <c r="I256" s="1"/>
  <c r="L256"/>
  <c r="K256"/>
  <c r="J256"/>
  <c r="H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I248" s="1"/>
  <c r="L248"/>
  <c r="K248"/>
  <c r="J248"/>
  <c r="H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L244"/>
  <c r="K244"/>
  <c r="J244"/>
  <c r="I244"/>
  <c r="H244"/>
  <c r="G244"/>
  <c r="R242"/>
  <c r="Q242"/>
  <c r="N242"/>
  <c r="M242"/>
  <c r="I242" s="1"/>
  <c r="J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I235" s="1"/>
  <c r="L235"/>
  <c r="H235" s="1"/>
  <c r="K235"/>
  <c r="J235"/>
  <c r="G235"/>
  <c r="N234"/>
  <c r="M234"/>
  <c r="I234" s="1"/>
  <c r="L234"/>
  <c r="H234" s="1"/>
  <c r="K234"/>
  <c r="J234"/>
  <c r="G234"/>
  <c r="J233"/>
  <c r="I233"/>
  <c r="H233"/>
  <c r="G233"/>
  <c r="R231"/>
  <c r="Q231"/>
  <c r="P231"/>
  <c r="O231"/>
  <c r="N231"/>
  <c r="M231"/>
  <c r="I231" s="1"/>
  <c r="L231"/>
  <c r="H231" s="1"/>
  <c r="K231"/>
  <c r="J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G222"/>
  <c r="R221"/>
  <c r="Q221"/>
  <c r="P221"/>
  <c r="O221"/>
  <c r="N221"/>
  <c r="M221"/>
  <c r="I221" s="1"/>
  <c r="L221"/>
  <c r="H221" s="1"/>
  <c r="K221"/>
  <c r="J221"/>
  <c r="G221"/>
  <c r="J220"/>
  <c r="I220"/>
  <c r="H220"/>
  <c r="G220"/>
  <c r="R219"/>
  <c r="Q219"/>
  <c r="P219"/>
  <c r="O219"/>
  <c r="N219"/>
  <c r="M219"/>
  <c r="I219" s="1"/>
  <c r="L219"/>
  <c r="K219"/>
  <c r="J219"/>
  <c r="H219"/>
  <c r="G219"/>
  <c r="R217"/>
  <c r="Q217"/>
  <c r="P217"/>
  <c r="O217"/>
  <c r="N217"/>
  <c r="M217"/>
  <c r="I217" s="1"/>
  <c r="L217"/>
  <c r="H217" s="1"/>
  <c r="K217"/>
  <c r="J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H214" s="1"/>
  <c r="K214"/>
  <c r="J214"/>
  <c r="I214"/>
  <c r="G214"/>
  <c r="R212"/>
  <c r="Q212"/>
  <c r="P212"/>
  <c r="O212"/>
  <c r="N212"/>
  <c r="M212"/>
  <c r="L212"/>
  <c r="K212"/>
  <c r="J212"/>
  <c r="I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H190" s="1"/>
  <c r="K190"/>
  <c r="J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I185" s="1"/>
  <c r="L185"/>
  <c r="H185" s="1"/>
  <c r="K185"/>
  <c r="J185"/>
  <c r="G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K174"/>
  <c r="J174"/>
  <c r="I174"/>
  <c r="H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H165" s="1"/>
  <c r="K165"/>
  <c r="J165"/>
  <c r="G165"/>
  <c r="R163"/>
  <c r="Q163"/>
  <c r="P163"/>
  <c r="O163"/>
  <c r="N163"/>
  <c r="M163"/>
  <c r="L163"/>
  <c r="K163"/>
  <c r="J163"/>
  <c r="I163"/>
  <c r="H163"/>
  <c r="G163"/>
  <c r="R162"/>
  <c r="Q162"/>
  <c r="P162"/>
  <c r="O162"/>
  <c r="N162"/>
  <c r="M162"/>
  <c r="I162" s="1"/>
  <c r="L162"/>
  <c r="H162" s="1"/>
  <c r="K162"/>
  <c r="J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H157" s="1"/>
  <c r="K157"/>
  <c r="J157"/>
  <c r="I157"/>
  <c r="G157"/>
  <c r="J156"/>
  <c r="I156"/>
  <c r="H156"/>
  <c r="G156"/>
  <c r="R154"/>
  <c r="Q154"/>
  <c r="P154"/>
  <c r="O154"/>
  <c r="N154"/>
  <c r="M154"/>
  <c r="I154" s="1"/>
  <c r="L154"/>
  <c r="H154" s="1"/>
  <c r="K154"/>
  <c r="J154"/>
  <c r="G154"/>
  <c r="J153"/>
  <c r="I153"/>
  <c r="H153"/>
  <c r="G153"/>
  <c r="R151"/>
  <c r="Q151"/>
  <c r="P151"/>
  <c r="O151"/>
  <c r="N151"/>
  <c r="M151"/>
  <c r="L151"/>
  <c r="H151" s="1"/>
  <c r="K151"/>
  <c r="J151"/>
  <c r="I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I147" s="1"/>
  <c r="L147"/>
  <c r="H147" s="1"/>
  <c r="K147"/>
  <c r="J147"/>
  <c r="G147"/>
  <c r="R145"/>
  <c r="Q145"/>
  <c r="P145"/>
  <c r="O145"/>
  <c r="N145"/>
  <c r="M145"/>
  <c r="L145"/>
  <c r="K145"/>
  <c r="J145"/>
  <c r="I145"/>
  <c r="H145"/>
  <c r="G145"/>
  <c r="R143"/>
  <c r="Q143"/>
  <c r="P143"/>
  <c r="O143"/>
  <c r="N143"/>
  <c r="M143"/>
  <c r="L143"/>
  <c r="K143"/>
  <c r="J143"/>
  <c r="I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I140" s="1"/>
  <c r="L140"/>
  <c r="K140"/>
  <c r="J140"/>
  <c r="H140"/>
  <c r="G140"/>
  <c r="R139"/>
  <c r="Q139"/>
  <c r="P139"/>
  <c r="O139"/>
  <c r="N139"/>
  <c r="M139"/>
  <c r="L139"/>
  <c r="H139" s="1"/>
  <c r="K139"/>
  <c r="J139"/>
  <c r="I139"/>
  <c r="G139"/>
  <c r="J138"/>
  <c r="I138"/>
  <c r="H138"/>
  <c r="G138"/>
  <c r="R137"/>
  <c r="Q137"/>
  <c r="P137"/>
  <c r="H137" s="1"/>
  <c r="O137"/>
  <c r="J137"/>
  <c r="I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K131"/>
  <c r="J131"/>
  <c r="I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H125" s="1"/>
  <c r="K125"/>
  <c r="J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K115"/>
  <c r="J115"/>
  <c r="I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I110" s="1"/>
  <c r="L110"/>
  <c r="H110" s="1"/>
  <c r="K110"/>
  <c r="J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H105" s="1"/>
  <c r="O105"/>
  <c r="J105"/>
  <c r="I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L98"/>
  <c r="K98"/>
  <c r="J98"/>
  <c r="I98"/>
  <c r="H98"/>
  <c r="G98"/>
  <c r="R96"/>
  <c r="Q96"/>
  <c r="P96"/>
  <c r="O96"/>
  <c r="N96"/>
  <c r="M96"/>
  <c r="L96"/>
  <c r="H96" s="1"/>
  <c r="K96"/>
  <c r="J96"/>
  <c r="I96"/>
  <c r="G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R90"/>
  <c r="Q90"/>
  <c r="I90" s="1"/>
  <c r="P90"/>
  <c r="H90" s="1"/>
  <c r="O90"/>
  <c r="N90"/>
  <c r="M90"/>
  <c r="L90"/>
  <c r="K90"/>
  <c r="J90"/>
  <c r="G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I84" s="1"/>
  <c r="L84"/>
  <c r="K84"/>
  <c r="J84"/>
  <c r="H84"/>
  <c r="G84"/>
  <c r="J83"/>
  <c r="I83"/>
  <c r="H83"/>
  <c r="G83"/>
  <c r="R81"/>
  <c r="Q81"/>
  <c r="P81"/>
  <c r="O81"/>
  <c r="N81"/>
  <c r="M81"/>
  <c r="I81" s="1"/>
  <c r="L81"/>
  <c r="K81"/>
  <c r="J81"/>
  <c r="H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H66" s="1"/>
  <c r="K66"/>
  <c r="J66"/>
  <c r="G66"/>
  <c r="R64"/>
  <c r="Q64"/>
  <c r="P64"/>
  <c r="O64"/>
  <c r="N64"/>
  <c r="M64"/>
  <c r="L64"/>
  <c r="H64" s="1"/>
  <c r="K64"/>
  <c r="J64"/>
  <c r="I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I41" s="1"/>
  <c r="L41"/>
  <c r="K41"/>
  <c r="J41"/>
  <c r="H41"/>
  <c r="G41"/>
  <c r="R39"/>
  <c r="Q39"/>
  <c r="P39"/>
  <c r="O39"/>
  <c r="N39"/>
  <c r="M39"/>
  <c r="L39"/>
  <c r="H39" s="1"/>
  <c r="K39"/>
  <c r="J39"/>
  <c r="I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H35" s="1"/>
  <c r="K35"/>
  <c r="J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I30" s="1"/>
  <c r="L30"/>
  <c r="K30"/>
  <c r="J30"/>
  <c r="H30"/>
  <c r="G30"/>
  <c r="J29"/>
  <c r="I29"/>
  <c r="H29"/>
  <c r="G29"/>
  <c r="R27"/>
  <c r="Q27"/>
  <c r="P27"/>
  <c r="O27"/>
  <c r="N27"/>
  <c r="M27"/>
  <c r="I27" s="1"/>
  <c r="L27"/>
  <c r="K27"/>
  <c r="J27"/>
  <c r="H27"/>
  <c r="G27"/>
  <c r="R26"/>
  <c r="Q26"/>
  <c r="P26"/>
  <c r="O26"/>
  <c r="N26"/>
  <c r="M26"/>
  <c r="L26"/>
  <c r="K26"/>
  <c r="J26"/>
  <c r="I26"/>
  <c r="H26"/>
  <c r="G26"/>
  <c r="J25"/>
  <c r="I25"/>
  <c r="H25"/>
  <c r="G25"/>
  <c r="J24"/>
  <c r="I24"/>
  <c r="H24"/>
  <c r="G24"/>
  <c r="R22"/>
  <c r="Q22"/>
  <c r="P22"/>
  <c r="O22"/>
  <c r="N22"/>
  <c r="M22"/>
  <c r="L22"/>
  <c r="K22"/>
  <c r="J22"/>
  <c r="I22"/>
  <c r="H22"/>
  <c r="G22"/>
  <c r="J21"/>
  <c r="I21"/>
  <c r="H21"/>
  <c r="G21"/>
  <c r="J20"/>
  <c r="I20"/>
  <c r="H20"/>
  <c r="G20"/>
  <c r="R18"/>
  <c r="Q18"/>
  <c r="P18"/>
  <c r="O18"/>
  <c r="N18"/>
  <c r="M18"/>
  <c r="I18" s="1"/>
  <c r="L18"/>
  <c r="K18"/>
  <c r="J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H15" s="1"/>
  <c r="K15"/>
  <c r="J15"/>
  <c r="G15"/>
  <c r="R13"/>
  <c r="Q13"/>
  <c r="P13"/>
  <c r="O13"/>
  <c r="N13"/>
  <c r="M13"/>
  <c r="L13"/>
  <c r="K13"/>
  <c r="J13"/>
  <c r="I13"/>
  <c r="H13"/>
  <c r="G13"/>
  <c r="R11"/>
  <c r="Q11"/>
  <c r="P11"/>
  <c r="O11"/>
  <c r="N11"/>
  <c r="M11"/>
  <c r="L11"/>
  <c r="H11" s="1"/>
  <c r="K11"/>
  <c r="J11"/>
  <c r="I11"/>
  <c r="G11"/>
  <c r="H796" i="39"/>
  <c r="H794" s="1"/>
  <c r="I794"/>
  <c r="I792"/>
  <c r="H780"/>
  <c r="G780"/>
  <c r="H776"/>
  <c r="G776" s="1"/>
  <c r="H775"/>
  <c r="G775"/>
  <c r="H774"/>
  <c r="H770" s="1"/>
  <c r="H773"/>
  <c r="G773"/>
  <c r="H772"/>
  <c r="G772" s="1"/>
  <c r="H762"/>
  <c r="G762"/>
  <c r="H756"/>
  <c r="G756" s="1"/>
  <c r="H750"/>
  <c r="G750"/>
  <c r="H747"/>
  <c r="G747" s="1"/>
  <c r="H741"/>
  <c r="G741"/>
  <c r="H731"/>
  <c r="I729"/>
  <c r="H728"/>
  <c r="G728" s="1"/>
  <c r="I726"/>
  <c r="G726"/>
  <c r="I705"/>
  <c r="G705" s="1"/>
  <c r="H705"/>
  <c r="H704"/>
  <c r="G704" s="1"/>
  <c r="H703"/>
  <c r="G703"/>
  <c r="H702"/>
  <c r="G702" s="1"/>
  <c r="G701"/>
  <c r="G700"/>
  <c r="G699"/>
  <c r="G698"/>
  <c r="G697"/>
  <c r="G696"/>
  <c r="G695"/>
  <c r="I690"/>
  <c r="H689"/>
  <c r="H688" s="1"/>
  <c r="I685"/>
  <c r="G685"/>
  <c r="H684"/>
  <c r="G684" s="1"/>
  <c r="H659"/>
  <c r="I649"/>
  <c r="G649"/>
  <c r="I648"/>
  <c r="G648" s="1"/>
  <c r="H647"/>
  <c r="G647"/>
  <c r="H646"/>
  <c r="G646" s="1"/>
  <c r="H645"/>
  <c r="G645"/>
  <c r="H644"/>
  <c r="G644" s="1"/>
  <c r="H643"/>
  <c r="G643"/>
  <c r="I641"/>
  <c r="I639"/>
  <c r="G636"/>
  <c r="G635"/>
  <c r="G634"/>
  <c r="G633"/>
  <c r="G632"/>
  <c r="G631"/>
  <c r="G630"/>
  <c r="G629"/>
  <c r="G628"/>
  <c r="G627"/>
  <c r="G626"/>
  <c r="G625"/>
  <c r="G624"/>
  <c r="H623"/>
  <c r="H621" s="1"/>
  <c r="G621" s="1"/>
  <c r="G623"/>
  <c r="G622"/>
  <c r="G620"/>
  <c r="H619"/>
  <c r="G619" s="1"/>
  <c r="H618"/>
  <c r="G618"/>
  <c r="H617"/>
  <c r="H615" s="1"/>
  <c r="G614"/>
  <c r="G613"/>
  <c r="G612"/>
  <c r="G611"/>
  <c r="G610"/>
  <c r="H608"/>
  <c r="G608" s="1"/>
  <c r="H607"/>
  <c r="G607"/>
  <c r="H600"/>
  <c r="G600"/>
  <c r="H598"/>
  <c r="I596"/>
  <c r="H582"/>
  <c r="G582" s="1"/>
  <c r="H581"/>
  <c r="G581"/>
  <c r="H580"/>
  <c r="G580" s="1"/>
  <c r="H579"/>
  <c r="G579"/>
  <c r="H578"/>
  <c r="G578" s="1"/>
  <c r="H577"/>
  <c r="G577"/>
  <c r="H575"/>
  <c r="G575" s="1"/>
  <c r="I574"/>
  <c r="G574"/>
  <c r="I573"/>
  <c r="G573" s="1"/>
  <c r="H572"/>
  <c r="G572"/>
  <c r="H571"/>
  <c r="G571" s="1"/>
  <c r="H570"/>
  <c r="H568" s="1"/>
  <c r="G568" s="1"/>
  <c r="G570"/>
  <c r="I568"/>
  <c r="H563"/>
  <c r="G563" s="1"/>
  <c r="I562"/>
  <c r="G562"/>
  <c r="I561"/>
  <c r="G561" s="1"/>
  <c r="H560"/>
  <c r="G560"/>
  <c r="H559"/>
  <c r="H550" s="1"/>
  <c r="G558"/>
  <c r="G557"/>
  <c r="G556"/>
  <c r="G555"/>
  <c r="G554"/>
  <c r="G553"/>
  <c r="G552"/>
  <c r="I547"/>
  <c r="G547"/>
  <c r="I546"/>
  <c r="G546" s="1"/>
  <c r="I545"/>
  <c r="G545"/>
  <c r="G544"/>
  <c r="H543"/>
  <c r="G543"/>
  <c r="H542"/>
  <c r="G542" s="1"/>
  <c r="H541"/>
  <c r="G541"/>
  <c r="H540"/>
  <c r="G540" s="1"/>
  <c r="H539"/>
  <c r="G539" s="1"/>
  <c r="H538"/>
  <c r="G538" s="1"/>
  <c r="H537"/>
  <c r="G537" s="1"/>
  <c r="H536"/>
  <c r="G536" s="1"/>
  <c r="H535"/>
  <c r="G535" s="1"/>
  <c r="H534"/>
  <c r="H531" s="1"/>
  <c r="H533"/>
  <c r="G533" s="1"/>
  <c r="I531"/>
  <c r="I529" s="1"/>
  <c r="I526"/>
  <c r="I452"/>
  <c r="H452"/>
  <c r="G452"/>
  <c r="G445"/>
  <c r="E445"/>
  <c r="G444"/>
  <c r="I442"/>
  <c r="G442" s="1"/>
  <c r="I439"/>
  <c r="I432" s="1"/>
  <c r="I430" s="1"/>
  <c r="I438"/>
  <c r="H437"/>
  <c r="G437"/>
  <c r="H436"/>
  <c r="G436" s="1"/>
  <c r="H435"/>
  <c r="G435"/>
  <c r="H434"/>
  <c r="G434" s="1"/>
  <c r="H432"/>
  <c r="H430" s="1"/>
  <c r="G430" s="1"/>
  <c r="I429"/>
  <c r="I425" s="1"/>
  <c r="I428"/>
  <c r="G428"/>
  <c r="H427"/>
  <c r="G427" s="1"/>
  <c r="H425"/>
  <c r="H423" s="1"/>
  <c r="I416"/>
  <c r="G416" s="1"/>
  <c r="I415"/>
  <c r="G415"/>
  <c r="H414"/>
  <c r="G414" s="1"/>
  <c r="H413"/>
  <c r="G413"/>
  <c r="I411"/>
  <c r="I409"/>
  <c r="I406"/>
  <c r="G406" s="1"/>
  <c r="I405"/>
  <c r="I399" s="1"/>
  <c r="I397" s="1"/>
  <c r="H404"/>
  <c r="G404" s="1"/>
  <c r="H403"/>
  <c r="G403" s="1"/>
  <c r="H402"/>
  <c r="G402" s="1"/>
  <c r="H401"/>
  <c r="H399" s="1"/>
  <c r="I370"/>
  <c r="G370" s="1"/>
  <c r="I369"/>
  <c r="G369" s="1"/>
  <c r="E369"/>
  <c r="H368"/>
  <c r="G368" s="1"/>
  <c r="H367"/>
  <c r="G367"/>
  <c r="H366"/>
  <c r="G366" s="1"/>
  <c r="H365"/>
  <c r="G365"/>
  <c r="I363"/>
  <c r="H363"/>
  <c r="G363" s="1"/>
  <c r="I361"/>
  <c r="I359" s="1"/>
  <c r="H361"/>
  <c r="G361" s="1"/>
  <c r="I358"/>
  <c r="G358" s="1"/>
  <c r="I357"/>
  <c r="I355" s="1"/>
  <c r="H355"/>
  <c r="H353"/>
  <c r="I352"/>
  <c r="I349" s="1"/>
  <c r="I329" s="1"/>
  <c r="H351"/>
  <c r="G351" s="1"/>
  <c r="H349"/>
  <c r="I348"/>
  <c r="G348"/>
  <c r="I346"/>
  <c r="H346"/>
  <c r="G346" s="1"/>
  <c r="H329"/>
  <c r="I328"/>
  <c r="G328"/>
  <c r="I327"/>
  <c r="G327" s="1"/>
  <c r="I309"/>
  <c r="H309"/>
  <c r="G309" s="1"/>
  <c r="I303"/>
  <c r="H303"/>
  <c r="G303"/>
  <c r="I286"/>
  <c r="I282" s="1"/>
  <c r="I280" s="1"/>
  <c r="H285"/>
  <c r="G285"/>
  <c r="H284"/>
  <c r="G284" s="1"/>
  <c r="H282"/>
  <c r="H280" s="1"/>
  <c r="G280" s="1"/>
  <c r="I266"/>
  <c r="H266"/>
  <c r="G266" s="1"/>
  <c r="I261"/>
  <c r="G261" s="1"/>
  <c r="I260"/>
  <c r="G260" s="1"/>
  <c r="G258" s="1"/>
  <c r="H252"/>
  <c r="I239"/>
  <c r="G239" s="1"/>
  <c r="H238"/>
  <c r="H237"/>
  <c r="H234" s="1"/>
  <c r="E237"/>
  <c r="H236"/>
  <c r="G236"/>
  <c r="I222"/>
  <c r="H222"/>
  <c r="I117"/>
  <c r="G117" s="1"/>
  <c r="I116"/>
  <c r="G116"/>
  <c r="I115"/>
  <c r="G115" s="1"/>
  <c r="I114"/>
  <c r="G114"/>
  <c r="I113"/>
  <c r="G113" s="1"/>
  <c r="I112"/>
  <c r="G112"/>
  <c r="I111"/>
  <c r="G111" s="1"/>
  <c r="H110"/>
  <c r="G110"/>
  <c r="H109"/>
  <c r="G109" s="1"/>
  <c r="H108"/>
  <c r="G108"/>
  <c r="H107"/>
  <c r="G107" s="1"/>
  <c r="H106"/>
  <c r="G106"/>
  <c r="H105"/>
  <c r="G105" s="1"/>
  <c r="H104"/>
  <c r="G104"/>
  <c r="H103"/>
  <c r="G103" s="1"/>
  <c r="H102"/>
  <c r="G102"/>
  <c r="H101"/>
  <c r="G101" s="1"/>
  <c r="H100"/>
  <c r="H98" s="1"/>
  <c r="G100"/>
  <c r="I98"/>
  <c r="I96"/>
  <c r="H83"/>
  <c r="G83"/>
  <c r="H82"/>
  <c r="G82" s="1"/>
  <c r="H81"/>
  <c r="G81"/>
  <c r="H80"/>
  <c r="G80" s="1"/>
  <c r="H79"/>
  <c r="G79"/>
  <c r="H78"/>
  <c r="G78" s="1"/>
  <c r="H77"/>
  <c r="G77"/>
  <c r="H76"/>
  <c r="G76" s="1"/>
  <c r="H75"/>
  <c r="G75"/>
  <c r="H73"/>
  <c r="H63" s="1"/>
  <c r="G63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/>
  <c r="I40"/>
  <c r="G40" s="1"/>
  <c r="I39"/>
  <c r="G39"/>
  <c r="H38"/>
  <c r="G38" s="1"/>
  <c r="H37"/>
  <c r="G37"/>
  <c r="H36"/>
  <c r="G36" s="1"/>
  <c r="H35"/>
  <c r="G35"/>
  <c r="H34"/>
  <c r="G34" s="1"/>
  <c r="H33"/>
  <c r="G33"/>
  <c r="H32"/>
  <c r="G32" s="1"/>
  <c r="H31"/>
  <c r="G31"/>
  <c r="H30"/>
  <c r="G30" s="1"/>
  <c r="H29"/>
  <c r="G29"/>
  <c r="H28"/>
  <c r="G28" s="1"/>
  <c r="H27"/>
  <c r="G27"/>
  <c r="H26"/>
  <c r="G26" s="1"/>
  <c r="H25"/>
  <c r="G25"/>
  <c r="H24"/>
  <c r="G24" s="1"/>
  <c r="H23"/>
  <c r="G23"/>
  <c r="H22"/>
  <c r="G22" s="1"/>
  <c r="H21"/>
  <c r="G21"/>
  <c r="H20"/>
  <c r="G20" s="1"/>
  <c r="H19"/>
  <c r="G19"/>
  <c r="H18"/>
  <c r="G18" s="1"/>
  <c r="H17"/>
  <c r="G17"/>
  <c r="H16"/>
  <c r="G16" s="1"/>
  <c r="H15"/>
  <c r="H13" s="1"/>
  <c r="G15"/>
  <c r="I13"/>
  <c r="I11"/>
  <c r="I9" s="1"/>
  <c r="F229" i="38"/>
  <c r="D229" s="1"/>
  <c r="F228"/>
  <c r="D228"/>
  <c r="F227"/>
  <c r="D227" s="1"/>
  <c r="F226"/>
  <c r="D226"/>
  <c r="F224"/>
  <c r="D224" s="1"/>
  <c r="F223"/>
  <c r="D223"/>
  <c r="F221"/>
  <c r="D221" s="1"/>
  <c r="F220"/>
  <c r="F219"/>
  <c r="F218"/>
  <c r="F216" s="1"/>
  <c r="D216" s="1"/>
  <c r="F215"/>
  <c r="D215"/>
  <c r="F213"/>
  <c r="D213" s="1"/>
  <c r="F212"/>
  <c r="F211"/>
  <c r="F210"/>
  <c r="F208" s="1"/>
  <c r="F205"/>
  <c r="D205"/>
  <c r="F204"/>
  <c r="D204" s="1"/>
  <c r="F203"/>
  <c r="D203"/>
  <c r="F202"/>
  <c r="F200" s="1"/>
  <c r="D200" s="1"/>
  <c r="F199"/>
  <c r="F197" s="1"/>
  <c r="D197" s="1"/>
  <c r="F196"/>
  <c r="D196" s="1"/>
  <c r="F195"/>
  <c r="D195"/>
  <c r="F194"/>
  <c r="D194" s="1"/>
  <c r="F193"/>
  <c r="D193"/>
  <c r="F190"/>
  <c r="D190"/>
  <c r="F189"/>
  <c r="D189" s="1"/>
  <c r="F188"/>
  <c r="D188"/>
  <c r="F187"/>
  <c r="F185" s="1"/>
  <c r="D185" s="1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D166"/>
  <c r="E164"/>
  <c r="D164" s="1"/>
  <c r="E163"/>
  <c r="D163"/>
  <c r="E161"/>
  <c r="D161" s="1"/>
  <c r="E160"/>
  <c r="D160"/>
  <c r="E159"/>
  <c r="E157" s="1"/>
  <c r="D157" s="1"/>
  <c r="E156"/>
  <c r="E154" s="1"/>
  <c r="D154" s="1"/>
  <c r="E153"/>
  <c r="D153" s="1"/>
  <c r="E152"/>
  <c r="D152"/>
  <c r="E151"/>
  <c r="E148" s="1"/>
  <c r="D148" s="1"/>
  <c r="E150"/>
  <c r="D150"/>
  <c r="E147"/>
  <c r="D147"/>
  <c r="E146"/>
  <c r="E144" s="1"/>
  <c r="E141"/>
  <c r="D141"/>
  <c r="E139"/>
  <c r="D139" s="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E115" s="1"/>
  <c r="D115" s="1"/>
  <c r="E117"/>
  <c r="D117"/>
  <c r="D114"/>
  <c r="D113"/>
  <c r="D112"/>
  <c r="D111"/>
  <c r="E109"/>
  <c r="D109"/>
  <c r="E107"/>
  <c r="D107" s="1"/>
  <c r="E106"/>
  <c r="D106"/>
  <c r="E105"/>
  <c r="E103" s="1"/>
  <c r="D103" s="1"/>
  <c r="E102"/>
  <c r="D102" s="1"/>
  <c r="E101"/>
  <c r="D101"/>
  <c r="E98"/>
  <c r="D98"/>
  <c r="E97"/>
  <c r="E95" s="1"/>
  <c r="E92"/>
  <c r="D92"/>
  <c r="E91"/>
  <c r="E89" s="1"/>
  <c r="D89" s="1"/>
  <c r="E88"/>
  <c r="E85" s="1"/>
  <c r="E87"/>
  <c r="D87"/>
  <c r="E82"/>
  <c r="D82" s="1"/>
  <c r="E81"/>
  <c r="D81"/>
  <c r="E80"/>
  <c r="E78" s="1"/>
  <c r="D78" s="1"/>
  <c r="E77"/>
  <c r="D77" s="1"/>
  <c r="E76"/>
  <c r="D76"/>
  <c r="E73"/>
  <c r="D73"/>
  <c r="E72"/>
  <c r="E70" s="1"/>
  <c r="E67"/>
  <c r="D67"/>
  <c r="E66"/>
  <c r="D66" s="1"/>
  <c r="E65"/>
  <c r="D65"/>
  <c r="E64"/>
  <c r="D64" s="1"/>
  <c r="E63"/>
  <c r="D63"/>
  <c r="E62"/>
  <c r="D62" s="1"/>
  <c r="E61"/>
  <c r="D61" s="1"/>
  <c r="E60"/>
  <c r="E58" s="1"/>
  <c r="D58" s="1"/>
  <c r="E57"/>
  <c r="D57" s="1"/>
  <c r="E56"/>
  <c r="D56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E19" s="1"/>
  <c r="E18"/>
  <c r="D18" s="1"/>
  <c r="E17"/>
  <c r="D17" s="1"/>
  <c r="E16"/>
  <c r="D16" s="1"/>
  <c r="H307" i="37"/>
  <c r="G307"/>
  <c r="F307"/>
  <c r="H305"/>
  <c r="G305"/>
  <c r="F305" s="1"/>
  <c r="H303"/>
  <c r="G303"/>
  <c r="F303" s="1"/>
  <c r="H302"/>
  <c r="F301"/>
  <c r="H299"/>
  <c r="F299" s="1"/>
  <c r="F297"/>
  <c r="H295"/>
  <c r="G295"/>
  <c r="F295" s="1"/>
  <c r="G294"/>
  <c r="F294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/>
  <c r="H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F260" s="1"/>
  <c r="G258"/>
  <c r="F257"/>
  <c r="G256"/>
  <c r="G254" s="1"/>
  <c r="F254" s="1"/>
  <c r="F256"/>
  <c r="H254"/>
  <c r="F253"/>
  <c r="F252"/>
  <c r="H250"/>
  <c r="G250"/>
  <c r="F250"/>
  <c r="H249"/>
  <c r="H246" s="1"/>
  <c r="H240" s="1"/>
  <c r="G249"/>
  <c r="F249"/>
  <c r="G248"/>
  <c r="G246" s="1"/>
  <c r="F245"/>
  <c r="H244"/>
  <c r="G244"/>
  <c r="G242" s="1"/>
  <c r="F244"/>
  <c r="H242"/>
  <c r="F239"/>
  <c r="H237"/>
  <c r="G237"/>
  <c r="F237" s="1"/>
  <c r="F236"/>
  <c r="H234"/>
  <c r="G234"/>
  <c r="F234" s="1"/>
  <c r="G233"/>
  <c r="G229" s="1"/>
  <c r="F229" s="1"/>
  <c r="F233"/>
  <c r="G232"/>
  <c r="F232" s="1"/>
  <c r="F231"/>
  <c r="H229"/>
  <c r="H228"/>
  <c r="G228"/>
  <c r="F228" s="1"/>
  <c r="F227"/>
  <c r="H226"/>
  <c r="H224" s="1"/>
  <c r="G226"/>
  <c r="G224" s="1"/>
  <c r="F224" s="1"/>
  <c r="F223"/>
  <c r="F222"/>
  <c r="F221"/>
  <c r="H220"/>
  <c r="G220"/>
  <c r="F220" s="1"/>
  <c r="H219"/>
  <c r="G219"/>
  <c r="F219" s="1"/>
  <c r="F218"/>
  <c r="H217"/>
  <c r="H215" s="1"/>
  <c r="G217"/>
  <c r="G215" s="1"/>
  <c r="H214"/>
  <c r="G214"/>
  <c r="F214"/>
  <c r="H212"/>
  <c r="G212"/>
  <c r="F212" s="1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 s="1"/>
  <c r="F193"/>
  <c r="F192"/>
  <c r="F191"/>
  <c r="F190"/>
  <c r="H188"/>
  <c r="G188"/>
  <c r="G181" s="1"/>
  <c r="F181" s="1"/>
  <c r="F188"/>
  <c r="H183"/>
  <c r="G183"/>
  <c r="F183"/>
  <c r="H181"/>
  <c r="F180"/>
  <c r="H178"/>
  <c r="G178"/>
  <c r="F178" s="1"/>
  <c r="F177"/>
  <c r="H175"/>
  <c r="G175"/>
  <c r="F175" s="1"/>
  <c r="H174"/>
  <c r="H172" s="1"/>
  <c r="G174"/>
  <c r="G172" s="1"/>
  <c r="H171"/>
  <c r="G171"/>
  <c r="F171"/>
  <c r="H169"/>
  <c r="G169"/>
  <c r="F169" s="1"/>
  <c r="F168"/>
  <c r="H166"/>
  <c r="G166"/>
  <c r="F166" s="1"/>
  <c r="H165"/>
  <c r="H163" s="1"/>
  <c r="G165"/>
  <c r="G163" s="1"/>
  <c r="H160"/>
  <c r="H158" s="1"/>
  <c r="H141" s="1"/>
  <c r="G160"/>
  <c r="F160" s="1"/>
  <c r="G158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G145"/>
  <c r="G143" s="1"/>
  <c r="F145"/>
  <c r="H143"/>
  <c r="H140"/>
  <c r="H138" s="1"/>
  <c r="G140"/>
  <c r="G138" s="1"/>
  <c r="H137"/>
  <c r="G137"/>
  <c r="F137"/>
  <c r="F136"/>
  <c r="H135"/>
  <c r="G135"/>
  <c r="F135"/>
  <c r="F134"/>
  <c r="F133"/>
  <c r="F132"/>
  <c r="F131"/>
  <c r="H129"/>
  <c r="G129"/>
  <c r="F129" s="1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G115"/>
  <c r="G113" s="1"/>
  <c r="F113" s="1"/>
  <c r="F115"/>
  <c r="H113"/>
  <c r="F112"/>
  <c r="F111"/>
  <c r="F110"/>
  <c r="H108"/>
  <c r="G108"/>
  <c r="F108" s="1"/>
  <c r="F107"/>
  <c r="F106"/>
  <c r="F105"/>
  <c r="F104"/>
  <c r="H103"/>
  <c r="F103"/>
  <c r="F102"/>
  <c r="H100"/>
  <c r="G100"/>
  <c r="F100"/>
  <c r="F99"/>
  <c r="F98"/>
  <c r="F97"/>
  <c r="H96"/>
  <c r="H94" s="1"/>
  <c r="G96"/>
  <c r="G94" s="1"/>
  <c r="F94" s="1"/>
  <c r="F93"/>
  <c r="F92"/>
  <c r="H90"/>
  <c r="G90"/>
  <c r="F87"/>
  <c r="H85"/>
  <c r="F85" s="1"/>
  <c r="G85"/>
  <c r="F84"/>
  <c r="H82"/>
  <c r="G82"/>
  <c r="F82"/>
  <c r="F81"/>
  <c r="H79"/>
  <c r="G79"/>
  <c r="F79"/>
  <c r="F78"/>
  <c r="H76"/>
  <c r="G76"/>
  <c r="F76"/>
  <c r="F75"/>
  <c r="F74"/>
  <c r="H72"/>
  <c r="G72"/>
  <c r="F72" s="1"/>
  <c r="F71"/>
  <c r="H69"/>
  <c r="G69"/>
  <c r="F69" s="1"/>
  <c r="F68"/>
  <c r="F67"/>
  <c r="F66"/>
  <c r="H64"/>
  <c r="G64"/>
  <c r="F64" s="1"/>
  <c r="F61"/>
  <c r="H59"/>
  <c r="F59" s="1"/>
  <c r="G59"/>
  <c r="F57"/>
  <c r="H55"/>
  <c r="F55" s="1"/>
  <c r="G55"/>
  <c r="F54"/>
  <c r="H52"/>
  <c r="F52" s="1"/>
  <c r="G52"/>
  <c r="F51"/>
  <c r="H49"/>
  <c r="F49" s="1"/>
  <c r="G49"/>
  <c r="F48"/>
  <c r="H46"/>
  <c r="H44" s="1"/>
  <c r="G46"/>
  <c r="G44"/>
  <c r="F39"/>
  <c r="H37"/>
  <c r="G37"/>
  <c r="F37" s="1"/>
  <c r="F36"/>
  <c r="H34"/>
  <c r="G34"/>
  <c r="F34" s="1"/>
  <c r="H33"/>
  <c r="H31" s="1"/>
  <c r="G33"/>
  <c r="F33"/>
  <c r="G31"/>
  <c r="F31" s="1"/>
  <c r="F30"/>
  <c r="H28"/>
  <c r="G28"/>
  <c r="F28" s="1"/>
  <c r="F27"/>
  <c r="H25"/>
  <c r="G25"/>
  <c r="F25" s="1"/>
  <c r="H24"/>
  <c r="F24" s="1"/>
  <c r="G24"/>
  <c r="F23"/>
  <c r="F22"/>
  <c r="G20"/>
  <c r="F19"/>
  <c r="F18"/>
  <c r="H16"/>
  <c r="G16"/>
  <c r="F16"/>
  <c r="F15"/>
  <c r="F14"/>
  <c r="H13"/>
  <c r="G13"/>
  <c r="G11" s="1"/>
  <c r="H11"/>
  <c r="H796" i="34"/>
  <c r="H794" s="1"/>
  <c r="I794"/>
  <c r="I792"/>
  <c r="H780"/>
  <c r="G780"/>
  <c r="H776"/>
  <c r="G776" s="1"/>
  <c r="H775"/>
  <c r="G775" s="1"/>
  <c r="H774"/>
  <c r="H773"/>
  <c r="G773" s="1"/>
  <c r="H772"/>
  <c r="G772" s="1"/>
  <c r="H762"/>
  <c r="G762"/>
  <c r="H756"/>
  <c r="G756" s="1"/>
  <c r="H750"/>
  <c r="G750"/>
  <c r="H747"/>
  <c r="G747" s="1"/>
  <c r="H741"/>
  <c r="G741"/>
  <c r="H731"/>
  <c r="I729"/>
  <c r="H728"/>
  <c r="G728" s="1"/>
  <c r="I726"/>
  <c r="G726"/>
  <c r="I705"/>
  <c r="G705" s="1"/>
  <c r="H705"/>
  <c r="H704"/>
  <c r="G704" s="1"/>
  <c r="H703"/>
  <c r="G703" s="1"/>
  <c r="H702"/>
  <c r="G702" s="1"/>
  <c r="G701"/>
  <c r="G700"/>
  <c r="G699"/>
  <c r="G698"/>
  <c r="G697"/>
  <c r="G696"/>
  <c r="G695"/>
  <c r="I690"/>
  <c r="H689"/>
  <c r="H688" s="1"/>
  <c r="I685"/>
  <c r="G685" s="1"/>
  <c r="H684"/>
  <c r="G684" s="1"/>
  <c r="H659"/>
  <c r="I649"/>
  <c r="G649"/>
  <c r="I648"/>
  <c r="G648" s="1"/>
  <c r="H647"/>
  <c r="G647" s="1"/>
  <c r="H646"/>
  <c r="G646" s="1"/>
  <c r="H645"/>
  <c r="G645" s="1"/>
  <c r="H644"/>
  <c r="G644" s="1"/>
  <c r="H643"/>
  <c r="G643" s="1"/>
  <c r="G636"/>
  <c r="G635"/>
  <c r="G634"/>
  <c r="G633"/>
  <c r="G632"/>
  <c r="G631"/>
  <c r="G630"/>
  <c r="G629"/>
  <c r="G628"/>
  <c r="G627"/>
  <c r="G626"/>
  <c r="G625"/>
  <c r="G624"/>
  <c r="H623"/>
  <c r="H621" s="1"/>
  <c r="G621" s="1"/>
  <c r="G622"/>
  <c r="G620"/>
  <c r="H619"/>
  <c r="G619" s="1"/>
  <c r="H618"/>
  <c r="G618" s="1"/>
  <c r="H617"/>
  <c r="G614"/>
  <c r="G613"/>
  <c r="G612"/>
  <c r="G611"/>
  <c r="G610"/>
  <c r="H608"/>
  <c r="G608" s="1"/>
  <c r="H607"/>
  <c r="G607" s="1"/>
  <c r="H600"/>
  <c r="H598" s="1"/>
  <c r="I596"/>
  <c r="H582"/>
  <c r="G582" s="1"/>
  <c r="H581"/>
  <c r="G581" s="1"/>
  <c r="H580"/>
  <c r="G580" s="1"/>
  <c r="H579"/>
  <c r="G579" s="1"/>
  <c r="H578"/>
  <c r="G578" s="1"/>
  <c r="H577"/>
  <c r="G577" s="1"/>
  <c r="I574"/>
  <c r="G574" s="1"/>
  <c r="I573"/>
  <c r="G573" s="1"/>
  <c r="H572"/>
  <c r="G572" s="1"/>
  <c r="H571"/>
  <c r="G571" s="1"/>
  <c r="H570"/>
  <c r="H563"/>
  <c r="G563" s="1"/>
  <c r="I562"/>
  <c r="G562" s="1"/>
  <c r="I561"/>
  <c r="G561" s="1"/>
  <c r="H560"/>
  <c r="G560" s="1"/>
  <c r="H559"/>
  <c r="G558"/>
  <c r="G557"/>
  <c r="G556"/>
  <c r="G555"/>
  <c r="G554"/>
  <c r="G553"/>
  <c r="G552"/>
  <c r="I547"/>
  <c r="G547" s="1"/>
  <c r="I546"/>
  <c r="G546" s="1"/>
  <c r="I545"/>
  <c r="G545" s="1"/>
  <c r="G544"/>
  <c r="H543"/>
  <c r="G543"/>
  <c r="H542"/>
  <c r="G542" s="1"/>
  <c r="H541"/>
  <c r="G541" s="1"/>
  <c r="H540"/>
  <c r="G540" s="1"/>
  <c r="H539"/>
  <c r="G539" s="1"/>
  <c r="H538"/>
  <c r="G538" s="1"/>
  <c r="H537"/>
  <c r="G537" s="1"/>
  <c r="H536"/>
  <c r="G536" s="1"/>
  <c r="H535"/>
  <c r="G535" s="1"/>
  <c r="H534"/>
  <c r="G534" s="1"/>
  <c r="H533"/>
  <c r="G533" s="1"/>
  <c r="I526"/>
  <c r="I452"/>
  <c r="H452"/>
  <c r="G452"/>
  <c r="G445"/>
  <c r="E445"/>
  <c r="G444"/>
  <c r="I442"/>
  <c r="G442" s="1"/>
  <c r="I439"/>
  <c r="I438"/>
  <c r="H437"/>
  <c r="G437" s="1"/>
  <c r="H436"/>
  <c r="G436" s="1"/>
  <c r="H435"/>
  <c r="G435" s="1"/>
  <c r="H434"/>
  <c r="G434" s="1"/>
  <c r="I429"/>
  <c r="I428"/>
  <c r="G428" s="1"/>
  <c r="H427"/>
  <c r="G427" s="1"/>
  <c r="I416"/>
  <c r="G416" s="1"/>
  <c r="I415"/>
  <c r="G415" s="1"/>
  <c r="H414"/>
  <c r="G414" s="1"/>
  <c r="H413"/>
  <c r="I406"/>
  <c r="G406" s="1"/>
  <c r="I405"/>
  <c r="G405" s="1"/>
  <c r="H404"/>
  <c r="G404"/>
  <c r="H403"/>
  <c r="G403" s="1"/>
  <c r="H402"/>
  <c r="G402" s="1"/>
  <c r="H401"/>
  <c r="I370"/>
  <c r="G370" s="1"/>
  <c r="I369"/>
  <c r="G369" s="1"/>
  <c r="E369"/>
  <c r="H368"/>
  <c r="G368" s="1"/>
  <c r="H367"/>
  <c r="G367" s="1"/>
  <c r="H366"/>
  <c r="G366" s="1"/>
  <c r="H365"/>
  <c r="H363" s="1"/>
  <c r="I363"/>
  <c r="I358"/>
  <c r="G358" s="1"/>
  <c r="I357"/>
  <c r="H355"/>
  <c r="H353"/>
  <c r="I352"/>
  <c r="G352" s="1"/>
  <c r="H351"/>
  <c r="G351" s="1"/>
  <c r="I348"/>
  <c r="I346" s="1"/>
  <c r="G346" s="1"/>
  <c r="H346"/>
  <c r="I328"/>
  <c r="G328" s="1"/>
  <c r="I327"/>
  <c r="G327" s="1"/>
  <c r="I309"/>
  <c r="H309"/>
  <c r="G309" s="1"/>
  <c r="I303"/>
  <c r="H303"/>
  <c r="G303"/>
  <c r="I286"/>
  <c r="I282" s="1"/>
  <c r="I280" s="1"/>
  <c r="H285"/>
  <c r="G285" s="1"/>
  <c r="H284"/>
  <c r="G284" s="1"/>
  <c r="I266"/>
  <c r="H266"/>
  <c r="G266" s="1"/>
  <c r="I261"/>
  <c r="G261" s="1"/>
  <c r="I260"/>
  <c r="G260" s="1"/>
  <c r="H252"/>
  <c r="I239"/>
  <c r="G239" s="1"/>
  <c r="H238"/>
  <c r="H237"/>
  <c r="E237"/>
  <c r="H236"/>
  <c r="G236" s="1"/>
  <c r="I222"/>
  <c r="H222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/>
  <c r="H105"/>
  <c r="G105" s="1"/>
  <c r="H104"/>
  <c r="G104" s="1"/>
  <c r="H103"/>
  <c r="G103" s="1"/>
  <c r="H102"/>
  <c r="G102" s="1"/>
  <c r="H101"/>
  <c r="G101" s="1"/>
  <c r="H100"/>
  <c r="H83"/>
  <c r="G83" s="1"/>
  <c r="H82"/>
  <c r="G82" s="1"/>
  <c r="H81"/>
  <c r="G81" s="1"/>
  <c r="H80"/>
  <c r="G80" s="1"/>
  <c r="H79"/>
  <c r="G79" s="1"/>
  <c r="H78"/>
  <c r="G78" s="1"/>
  <c r="H77"/>
  <c r="G77" s="1"/>
  <c r="H76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/>
  <c r="H18"/>
  <c r="G18" s="1"/>
  <c r="H17"/>
  <c r="G17" s="1"/>
  <c r="H16"/>
  <c r="G16" s="1"/>
  <c r="H15"/>
  <c r="G15" s="1"/>
  <c r="D97" i="33"/>
  <c r="D96"/>
  <c r="F94"/>
  <c r="E94"/>
  <c r="E88" s="1"/>
  <c r="D94"/>
  <c r="D93"/>
  <c r="D92"/>
  <c r="F90"/>
  <c r="D90"/>
  <c r="F88"/>
  <c r="D87"/>
  <c r="D86"/>
  <c r="F84"/>
  <c r="D84"/>
  <c r="F82"/>
  <c r="F80" s="1"/>
  <c r="D79"/>
  <c r="D75"/>
  <c r="D74"/>
  <c r="F72"/>
  <c r="F66" s="1"/>
  <c r="F55" s="1"/>
  <c r="E71"/>
  <c r="D71"/>
  <c r="D70"/>
  <c r="D68"/>
  <c r="E66"/>
  <c r="D66" s="1"/>
  <c r="D65"/>
  <c r="D64"/>
  <c r="F62"/>
  <c r="E62"/>
  <c r="D62" s="1"/>
  <c r="D61"/>
  <c r="D60"/>
  <c r="D59"/>
  <c r="F57"/>
  <c r="D57"/>
  <c r="F51"/>
  <c r="E51"/>
  <c r="D51" s="1"/>
  <c r="F47"/>
  <c r="E47"/>
  <c r="E45" s="1"/>
  <c r="D47"/>
  <c r="F45"/>
  <c r="F41"/>
  <c r="D41" s="1"/>
  <c r="F37"/>
  <c r="D37"/>
  <c r="D32"/>
  <c r="D31"/>
  <c r="F29"/>
  <c r="D29"/>
  <c r="F229" i="32"/>
  <c r="D229" s="1"/>
  <c r="F228"/>
  <c r="D228" s="1"/>
  <c r="F227"/>
  <c r="D227" s="1"/>
  <c r="F226"/>
  <c r="D226" s="1"/>
  <c r="F223"/>
  <c r="D223" s="1"/>
  <c r="F220"/>
  <c r="F219"/>
  <c r="F218"/>
  <c r="F215"/>
  <c r="F213" s="1"/>
  <c r="D213" s="1"/>
  <c r="F212"/>
  <c r="F211"/>
  <c r="F210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F191" s="1"/>
  <c r="D191" s="1"/>
  <c r="F193"/>
  <c r="D193" s="1"/>
  <c r="F190"/>
  <c r="D190" s="1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F175" s="1"/>
  <c r="E170"/>
  <c r="D170" s="1"/>
  <c r="E169"/>
  <c r="D169" s="1"/>
  <c r="D167" s="1"/>
  <c r="E166"/>
  <c r="E164" s="1"/>
  <c r="D164" s="1"/>
  <c r="E163"/>
  <c r="E161" s="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E150"/>
  <c r="D150" s="1"/>
  <c r="E147"/>
  <c r="D147" s="1"/>
  <c r="E146"/>
  <c r="E141"/>
  <c r="E139" s="1"/>
  <c r="D139" s="1"/>
  <c r="E138"/>
  <c r="D138" s="1"/>
  <c r="D137"/>
  <c r="E136"/>
  <c r="D136" s="1"/>
  <c r="E135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E102"/>
  <c r="D102" s="1"/>
  <c r="E101"/>
  <c r="D101" s="1"/>
  <c r="E98"/>
  <c r="D98" s="1"/>
  <c r="E97"/>
  <c r="D97" s="1"/>
  <c r="E92"/>
  <c r="D92" s="1"/>
  <c r="E91"/>
  <c r="E88"/>
  <c r="E87"/>
  <c r="D87" s="1"/>
  <c r="E82"/>
  <c r="D82" s="1"/>
  <c r="E81"/>
  <c r="D81" s="1"/>
  <c r="E80"/>
  <c r="E77"/>
  <c r="D77" s="1"/>
  <c r="E76"/>
  <c r="D76" s="1"/>
  <c r="E73"/>
  <c r="D73" s="1"/>
  <c r="E72"/>
  <c r="D72" s="1"/>
  <c r="E67"/>
  <c r="D67" s="1"/>
  <c r="E66"/>
  <c r="D66" s="1"/>
  <c r="E65"/>
  <c r="D65"/>
  <c r="E64"/>
  <c r="D64" s="1"/>
  <c r="E63"/>
  <c r="D63" s="1"/>
  <c r="E62"/>
  <c r="D62" s="1"/>
  <c r="E61"/>
  <c r="D61" s="1"/>
  <c r="E60"/>
  <c r="D60" s="1"/>
  <c r="E57"/>
  <c r="E54" s="1"/>
  <c r="D54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D38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31"/>
  <c r="H305" s="1"/>
  <c r="H303" s="1"/>
  <c r="G307"/>
  <c r="F307" s="1"/>
  <c r="H302"/>
  <c r="H299" s="1"/>
  <c r="F299" s="1"/>
  <c r="F301"/>
  <c r="F297"/>
  <c r="H295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G258"/>
  <c r="F257"/>
  <c r="G256"/>
  <c r="F256" s="1"/>
  <c r="H254"/>
  <c r="G254"/>
  <c r="F254" s="1"/>
  <c r="F253"/>
  <c r="F252"/>
  <c r="H250"/>
  <c r="G250"/>
  <c r="F250" s="1"/>
  <c r="H249"/>
  <c r="G249"/>
  <c r="G248"/>
  <c r="F248" s="1"/>
  <c r="H246"/>
  <c r="F245"/>
  <c r="H244"/>
  <c r="H242" s="1"/>
  <c r="G244"/>
  <c r="G242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H224" s="1"/>
  <c r="G226"/>
  <c r="G224" s="1"/>
  <c r="F223"/>
  <c r="F222"/>
  <c r="F221"/>
  <c r="H220"/>
  <c r="G220"/>
  <c r="H219"/>
  <c r="H215" s="1"/>
  <c r="G219"/>
  <c r="F218"/>
  <c r="H217"/>
  <c r="G217"/>
  <c r="H214"/>
  <c r="G214"/>
  <c r="H212"/>
  <c r="G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H172" s="1"/>
  <c r="G174"/>
  <c r="G172"/>
  <c r="H171"/>
  <c r="H169" s="1"/>
  <c r="G171"/>
  <c r="G169" s="1"/>
  <c r="F168"/>
  <c r="H166"/>
  <c r="G166"/>
  <c r="F166"/>
  <c r="H165"/>
  <c r="H163" s="1"/>
  <c r="G165"/>
  <c r="G163" s="1"/>
  <c r="H160"/>
  <c r="G160"/>
  <c r="F160" s="1"/>
  <c r="H158"/>
  <c r="F157"/>
  <c r="H155"/>
  <c r="G155"/>
  <c r="F155" s="1"/>
  <c r="F154"/>
  <c r="H152"/>
  <c r="F152" s="1"/>
  <c r="G152"/>
  <c r="F151"/>
  <c r="H149"/>
  <c r="G149"/>
  <c r="F149" s="1"/>
  <c r="F148"/>
  <c r="H146"/>
  <c r="F146" s="1"/>
  <c r="G146"/>
  <c r="H145"/>
  <c r="H143" s="1"/>
  <c r="G145"/>
  <c r="G143" s="1"/>
  <c r="H140"/>
  <c r="H138" s="1"/>
  <c r="G140"/>
  <c r="G138"/>
  <c r="H137"/>
  <c r="G137"/>
  <c r="F136"/>
  <c r="H135"/>
  <c r="H129" s="1"/>
  <c r="G135"/>
  <c r="G129" s="1"/>
  <c r="F134"/>
  <c r="F133"/>
  <c r="F132"/>
  <c r="F131"/>
  <c r="F128"/>
  <c r="F127"/>
  <c r="F126"/>
  <c r="F125"/>
  <c r="H123"/>
  <c r="F123" s="1"/>
  <c r="G123"/>
  <c r="F122"/>
  <c r="H120"/>
  <c r="F120" s="1"/>
  <c r="G120"/>
  <c r="F119"/>
  <c r="F118"/>
  <c r="F117"/>
  <c r="F116"/>
  <c r="H115"/>
  <c r="H113" s="1"/>
  <c r="G115"/>
  <c r="F115" s="1"/>
  <c r="F112"/>
  <c r="F111"/>
  <c r="F110"/>
  <c r="H108"/>
  <c r="G108"/>
  <c r="F108" s="1"/>
  <c r="F107"/>
  <c r="F106"/>
  <c r="F105"/>
  <c r="F104"/>
  <c r="H103"/>
  <c r="H100" s="1"/>
  <c r="F102"/>
  <c r="G100"/>
  <c r="F100" s="1"/>
  <c r="F99"/>
  <c r="F98"/>
  <c r="F97"/>
  <c r="H96"/>
  <c r="H94" s="1"/>
  <c r="G96"/>
  <c r="G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8"/>
  <c r="F67"/>
  <c r="F66"/>
  <c r="H64"/>
  <c r="G64"/>
  <c r="G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0"/>
  <c r="H28"/>
  <c r="G28"/>
  <c r="F28" s="1"/>
  <c r="F27"/>
  <c r="H25"/>
  <c r="G25"/>
  <c r="F25" s="1"/>
  <c r="H24"/>
  <c r="H20" s="1"/>
  <c r="G24"/>
  <c r="F24" s="1"/>
  <c r="F23"/>
  <c r="F22"/>
  <c r="G20"/>
  <c r="F19"/>
  <c r="F18"/>
  <c r="H16"/>
  <c r="G16"/>
  <c r="F16" s="1"/>
  <c r="F15"/>
  <c r="F14"/>
  <c r="H13"/>
  <c r="G13"/>
  <c r="F13" s="1"/>
  <c r="H11"/>
  <c r="E125" i="30"/>
  <c r="E122" s="1"/>
  <c r="F124"/>
  <c r="D124" s="1"/>
  <c r="F121"/>
  <c r="D121" s="1"/>
  <c r="F120"/>
  <c r="E116"/>
  <c r="D116" s="1"/>
  <c r="E114"/>
  <c r="D114" s="1"/>
  <c r="E113"/>
  <c r="D113" s="1"/>
  <c r="E111"/>
  <c r="D111" s="1"/>
  <c r="E110"/>
  <c r="D110" s="1"/>
  <c r="D109"/>
  <c r="E104"/>
  <c r="D104" s="1"/>
  <c r="E103"/>
  <c r="D103" s="1"/>
  <c r="E102"/>
  <c r="D102" s="1"/>
  <c r="E97"/>
  <c r="D97" s="1"/>
  <c r="E95"/>
  <c r="D95" s="1"/>
  <c r="E93"/>
  <c r="D93" s="1"/>
  <c r="E88"/>
  <c r="D88" s="1"/>
  <c r="E87"/>
  <c r="D87" s="1"/>
  <c r="E84"/>
  <c r="D84" s="1"/>
  <c r="E83"/>
  <c r="D83" s="1"/>
  <c r="E82"/>
  <c r="D82" s="1"/>
  <c r="E81"/>
  <c r="D81" s="1"/>
  <c r="E78"/>
  <c r="D78"/>
  <c r="F76"/>
  <c r="D76" s="1"/>
  <c r="F72"/>
  <c r="D72" s="1"/>
  <c r="E69"/>
  <c r="D69" s="1"/>
  <c r="D68"/>
  <c r="E67"/>
  <c r="E66"/>
  <c r="D66" s="1"/>
  <c r="E65"/>
  <c r="F63"/>
  <c r="F62" s="1"/>
  <c r="E60"/>
  <c r="D60" s="1"/>
  <c r="F58"/>
  <c r="D58" s="1"/>
  <c r="E56"/>
  <c r="D56" s="1"/>
  <c r="E47"/>
  <c r="D47" s="1"/>
  <c r="E45"/>
  <c r="D45" s="1"/>
  <c r="E44"/>
  <c r="D44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0"/>
  <c r="D20" s="1"/>
  <c r="E17"/>
  <c r="D17" s="1"/>
  <c r="E16"/>
  <c r="E15"/>
  <c r="D15" s="1"/>
  <c r="R309" i="29"/>
  <c r="Q309"/>
  <c r="I309" s="1"/>
  <c r="P309"/>
  <c r="N309"/>
  <c r="N307" s="1"/>
  <c r="M309"/>
  <c r="L309"/>
  <c r="L307" s="1"/>
  <c r="K309"/>
  <c r="J309"/>
  <c r="H309"/>
  <c r="G309"/>
  <c r="R307"/>
  <c r="R305" s="1"/>
  <c r="P307"/>
  <c r="P305" s="1"/>
  <c r="M307"/>
  <c r="K307"/>
  <c r="G307"/>
  <c r="O305"/>
  <c r="M305"/>
  <c r="K305"/>
  <c r="G305"/>
  <c r="J304"/>
  <c r="I304"/>
  <c r="H304"/>
  <c r="G304"/>
  <c r="J303"/>
  <c r="I303"/>
  <c r="H303"/>
  <c r="G303"/>
  <c r="R301"/>
  <c r="Q301"/>
  <c r="P301"/>
  <c r="O301"/>
  <c r="N301"/>
  <c r="M301"/>
  <c r="L301"/>
  <c r="K301"/>
  <c r="J301"/>
  <c r="I301"/>
  <c r="H301"/>
  <c r="G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O296"/>
  <c r="N296"/>
  <c r="M296"/>
  <c r="L296"/>
  <c r="K296"/>
  <c r="G296" s="1"/>
  <c r="J296"/>
  <c r="I296"/>
  <c r="H296"/>
  <c r="R294"/>
  <c r="Q294"/>
  <c r="P294"/>
  <c r="O294"/>
  <c r="N294"/>
  <c r="M294"/>
  <c r="L294"/>
  <c r="K294"/>
  <c r="G294" s="1"/>
  <c r="J294"/>
  <c r="I294"/>
  <c r="H294"/>
  <c r="J293"/>
  <c r="I293"/>
  <c r="H293"/>
  <c r="G293"/>
  <c r="R291"/>
  <c r="Q291"/>
  <c r="P291"/>
  <c r="O291"/>
  <c r="N291"/>
  <c r="M291"/>
  <c r="L291"/>
  <c r="K291"/>
  <c r="G291" s="1"/>
  <c r="J291"/>
  <c r="I291"/>
  <c r="H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G285" s="1"/>
  <c r="J285"/>
  <c r="I285"/>
  <c r="H285"/>
  <c r="J284"/>
  <c r="I284"/>
  <c r="H284"/>
  <c r="G284"/>
  <c r="R282"/>
  <c r="Q282"/>
  <c r="P282"/>
  <c r="O282"/>
  <c r="N282"/>
  <c r="M282"/>
  <c r="L282"/>
  <c r="K282"/>
  <c r="G282" s="1"/>
  <c r="J282"/>
  <c r="I282"/>
  <c r="H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P273"/>
  <c r="O273"/>
  <c r="N273"/>
  <c r="M273"/>
  <c r="L273"/>
  <c r="K273"/>
  <c r="G273" s="1"/>
  <c r="J273"/>
  <c r="I273"/>
  <c r="H273"/>
  <c r="J272"/>
  <c r="I272"/>
  <c r="H272"/>
  <c r="G272"/>
  <c r="R270"/>
  <c r="Q270"/>
  <c r="P270"/>
  <c r="O270"/>
  <c r="N270"/>
  <c r="M270"/>
  <c r="L270"/>
  <c r="K270"/>
  <c r="G270" s="1"/>
  <c r="J270"/>
  <c r="I270"/>
  <c r="H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O242" s="1"/>
  <c r="O10" s="1"/>
  <c r="N264"/>
  <c r="M264"/>
  <c r="L264"/>
  <c r="K264"/>
  <c r="G264" s="1"/>
  <c r="J264"/>
  <c r="I264"/>
  <c r="H264"/>
  <c r="J263"/>
  <c r="I263"/>
  <c r="H263"/>
  <c r="G263"/>
  <c r="R262"/>
  <c r="J262" s="1"/>
  <c r="N262"/>
  <c r="M262"/>
  <c r="L262"/>
  <c r="K262"/>
  <c r="I262"/>
  <c r="H262"/>
  <c r="G262"/>
  <c r="Q260"/>
  <c r="P260"/>
  <c r="O260"/>
  <c r="N260"/>
  <c r="M260"/>
  <c r="L260"/>
  <c r="H260" s="1"/>
  <c r="K260"/>
  <c r="I260"/>
  <c r="G260"/>
  <c r="J259"/>
  <c r="I259"/>
  <c r="H259"/>
  <c r="G259"/>
  <c r="N258"/>
  <c r="M258"/>
  <c r="L258"/>
  <c r="H258" s="1"/>
  <c r="K258"/>
  <c r="J258"/>
  <c r="I258"/>
  <c r="G258"/>
  <c r="R256"/>
  <c r="Q256"/>
  <c r="P256"/>
  <c r="O256"/>
  <c r="N256"/>
  <c r="M256"/>
  <c r="K256"/>
  <c r="J256"/>
  <c r="I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L250"/>
  <c r="H250" s="1"/>
  <c r="K250"/>
  <c r="J250"/>
  <c r="I250"/>
  <c r="G250"/>
  <c r="R248"/>
  <c r="Q248"/>
  <c r="P248"/>
  <c r="O248"/>
  <c r="N248"/>
  <c r="M248"/>
  <c r="L248"/>
  <c r="H248" s="1"/>
  <c r="K248"/>
  <c r="J248"/>
  <c r="I248"/>
  <c r="G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P244"/>
  <c r="O244"/>
  <c r="N244"/>
  <c r="M244"/>
  <c r="L244"/>
  <c r="K244"/>
  <c r="J244"/>
  <c r="I244"/>
  <c r="H244"/>
  <c r="G244"/>
  <c r="Q242"/>
  <c r="P242"/>
  <c r="N242"/>
  <c r="M242"/>
  <c r="I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H236" s="1"/>
  <c r="K236"/>
  <c r="J236"/>
  <c r="I236"/>
  <c r="G236"/>
  <c r="N235"/>
  <c r="M235"/>
  <c r="L235"/>
  <c r="K235"/>
  <c r="J235"/>
  <c r="I235"/>
  <c r="H235"/>
  <c r="G235"/>
  <c r="N234"/>
  <c r="M234"/>
  <c r="L234"/>
  <c r="H234" s="1"/>
  <c r="K234"/>
  <c r="J234"/>
  <c r="I234"/>
  <c r="G234"/>
  <c r="J233"/>
  <c r="I233"/>
  <c r="H233"/>
  <c r="G233"/>
  <c r="R231"/>
  <c r="Q231"/>
  <c r="P231"/>
  <c r="O231"/>
  <c r="N231"/>
  <c r="M231"/>
  <c r="L231"/>
  <c r="K231"/>
  <c r="J231"/>
  <c r="I231"/>
  <c r="H231"/>
  <c r="G231"/>
  <c r="R230"/>
  <c r="Q230"/>
  <c r="P230"/>
  <c r="O230"/>
  <c r="N230"/>
  <c r="M230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H222" s="1"/>
  <c r="K222"/>
  <c r="J222"/>
  <c r="I222"/>
  <c r="G222"/>
  <c r="R221"/>
  <c r="Q221"/>
  <c r="P221"/>
  <c r="O221"/>
  <c r="N221"/>
  <c r="M221"/>
  <c r="L221"/>
  <c r="H221" s="1"/>
  <c r="K221"/>
  <c r="J221"/>
  <c r="I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H217" s="1"/>
  <c r="K217"/>
  <c r="J217"/>
  <c r="I217"/>
  <c r="G217"/>
  <c r="R216"/>
  <c r="Q216"/>
  <c r="P216"/>
  <c r="O216"/>
  <c r="N216"/>
  <c r="M216"/>
  <c r="L216"/>
  <c r="H216" s="1"/>
  <c r="K216"/>
  <c r="J216"/>
  <c r="I216"/>
  <c r="G216"/>
  <c r="R214"/>
  <c r="Q214"/>
  <c r="P214"/>
  <c r="O214"/>
  <c r="N214"/>
  <c r="M214"/>
  <c r="K214"/>
  <c r="J214"/>
  <c r="I214"/>
  <c r="G214"/>
  <c r="R212"/>
  <c r="Q212"/>
  <c r="P212"/>
  <c r="O212"/>
  <c r="N212"/>
  <c r="M212"/>
  <c r="K212"/>
  <c r="J212"/>
  <c r="I212"/>
  <c r="G212"/>
  <c r="J211"/>
  <c r="I211"/>
  <c r="H211"/>
  <c r="G211"/>
  <c r="J210"/>
  <c r="I210"/>
  <c r="H210"/>
  <c r="G210"/>
  <c r="R208"/>
  <c r="Q208"/>
  <c r="P208"/>
  <c r="H208" s="1"/>
  <c r="O208"/>
  <c r="N208"/>
  <c r="M208"/>
  <c r="L208"/>
  <c r="K208"/>
  <c r="J208"/>
  <c r="I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H202" s="1"/>
  <c r="K202"/>
  <c r="J202"/>
  <c r="I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J190"/>
  <c r="I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H185" s="1"/>
  <c r="K185"/>
  <c r="J185"/>
  <c r="I185"/>
  <c r="G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K174"/>
  <c r="J174"/>
  <c r="I174"/>
  <c r="H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J167"/>
  <c r="I167"/>
  <c r="H167"/>
  <c r="G167"/>
  <c r="R165"/>
  <c r="Q165"/>
  <c r="P165"/>
  <c r="O165"/>
  <c r="N165"/>
  <c r="M165"/>
  <c r="L165"/>
  <c r="H165" s="1"/>
  <c r="K165"/>
  <c r="J165"/>
  <c r="I165"/>
  <c r="G165"/>
  <c r="R163"/>
  <c r="Q163"/>
  <c r="P163"/>
  <c r="O163"/>
  <c r="N163"/>
  <c r="M163"/>
  <c r="L163"/>
  <c r="H163" s="1"/>
  <c r="K163"/>
  <c r="J163"/>
  <c r="I163"/>
  <c r="G163"/>
  <c r="R162"/>
  <c r="Q162"/>
  <c r="P162"/>
  <c r="O162"/>
  <c r="N162"/>
  <c r="M162"/>
  <c r="L162"/>
  <c r="H162" s="1"/>
  <c r="K162"/>
  <c r="J162"/>
  <c r="I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H151" s="1"/>
  <c r="K151"/>
  <c r="J151"/>
  <c r="I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H147" s="1"/>
  <c r="K147"/>
  <c r="J147"/>
  <c r="I147"/>
  <c r="G147"/>
  <c r="R145"/>
  <c r="Q145"/>
  <c r="P145"/>
  <c r="O145"/>
  <c r="N145"/>
  <c r="M145"/>
  <c r="L145"/>
  <c r="K145"/>
  <c r="J145"/>
  <c r="I145"/>
  <c r="H145"/>
  <c r="G145"/>
  <c r="R143"/>
  <c r="Q143"/>
  <c r="P143"/>
  <c r="O143"/>
  <c r="N143"/>
  <c r="M143"/>
  <c r="L143"/>
  <c r="K143"/>
  <c r="J143"/>
  <c r="I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L139"/>
  <c r="K139"/>
  <c r="J139"/>
  <c r="I139"/>
  <c r="H139"/>
  <c r="G139"/>
  <c r="J138"/>
  <c r="I138"/>
  <c r="H138"/>
  <c r="G138"/>
  <c r="R137"/>
  <c r="Q137"/>
  <c r="P137"/>
  <c r="O137"/>
  <c r="J137"/>
  <c r="I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H131" s="1"/>
  <c r="K131"/>
  <c r="J131"/>
  <c r="I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H125" s="1"/>
  <c r="K125"/>
  <c r="J125"/>
  <c r="I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H115" s="1"/>
  <c r="K115"/>
  <c r="J115"/>
  <c r="I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L102"/>
  <c r="H102" s="1"/>
  <c r="K102"/>
  <c r="J102"/>
  <c r="I102"/>
  <c r="G102"/>
  <c r="J101"/>
  <c r="I101"/>
  <c r="H101"/>
  <c r="G101"/>
  <c r="J100"/>
  <c r="I100"/>
  <c r="H100"/>
  <c r="G100"/>
  <c r="J99"/>
  <c r="I99"/>
  <c r="H99"/>
  <c r="G99"/>
  <c r="R98"/>
  <c r="Q98"/>
  <c r="P98"/>
  <c r="P96" s="1"/>
  <c r="P90" s="1"/>
  <c r="O98"/>
  <c r="N98"/>
  <c r="M98"/>
  <c r="L98"/>
  <c r="H98" s="1"/>
  <c r="K98"/>
  <c r="J98"/>
  <c r="I98"/>
  <c r="G98"/>
  <c r="R96"/>
  <c r="Q96"/>
  <c r="O96"/>
  <c r="N96"/>
  <c r="M96"/>
  <c r="L96"/>
  <c r="K96"/>
  <c r="J96"/>
  <c r="I96"/>
  <c r="G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R90"/>
  <c r="Q90"/>
  <c r="O90"/>
  <c r="N90"/>
  <c r="M90"/>
  <c r="L90"/>
  <c r="K90"/>
  <c r="J90"/>
  <c r="I90"/>
  <c r="G90"/>
  <c r="J89"/>
  <c r="I89"/>
  <c r="H89"/>
  <c r="G89"/>
  <c r="R87"/>
  <c r="Q87"/>
  <c r="P87"/>
  <c r="H87" s="1"/>
  <c r="O87"/>
  <c r="N87"/>
  <c r="M87"/>
  <c r="L87"/>
  <c r="K87"/>
  <c r="J87"/>
  <c r="I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H74" s="1"/>
  <c r="K74"/>
  <c r="J74"/>
  <c r="I74"/>
  <c r="G74"/>
  <c r="J73"/>
  <c r="I73"/>
  <c r="H73"/>
  <c r="G73"/>
  <c r="R71"/>
  <c r="Q71"/>
  <c r="P71"/>
  <c r="O71"/>
  <c r="N71"/>
  <c r="M71"/>
  <c r="L71"/>
  <c r="H71" s="1"/>
  <c r="K71"/>
  <c r="J71"/>
  <c r="I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J66"/>
  <c r="I66"/>
  <c r="G66"/>
  <c r="R64"/>
  <c r="Q64"/>
  <c r="P64"/>
  <c r="O64"/>
  <c r="N64"/>
  <c r="M64"/>
  <c r="L64"/>
  <c r="H64" s="1"/>
  <c r="K64"/>
  <c r="J64"/>
  <c r="I64"/>
  <c r="G64"/>
  <c r="J63"/>
  <c r="I63"/>
  <c r="H63"/>
  <c r="G63"/>
  <c r="R61"/>
  <c r="Q61"/>
  <c r="P61"/>
  <c r="O61"/>
  <c r="N61"/>
  <c r="M61"/>
  <c r="L61"/>
  <c r="H61" s="1"/>
  <c r="K61"/>
  <c r="J61"/>
  <c r="I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H48" s="1"/>
  <c r="K48"/>
  <c r="J48"/>
  <c r="I48"/>
  <c r="G48"/>
  <c r="R46"/>
  <c r="Q46"/>
  <c r="P46"/>
  <c r="O46"/>
  <c r="N46"/>
  <c r="M46"/>
  <c r="L46"/>
  <c r="H46" s="1"/>
  <c r="K46"/>
  <c r="J46"/>
  <c r="I46"/>
  <c r="G46"/>
  <c r="J45"/>
  <c r="I45"/>
  <c r="H45"/>
  <c r="G45"/>
  <c r="J44"/>
  <c r="I44"/>
  <c r="H44"/>
  <c r="G44"/>
  <c r="J43"/>
  <c r="I43"/>
  <c r="H43"/>
  <c r="G43"/>
  <c r="R41"/>
  <c r="Q41"/>
  <c r="P41"/>
  <c r="P39" s="1"/>
  <c r="H39" s="1"/>
  <c r="O41"/>
  <c r="N41"/>
  <c r="M41"/>
  <c r="L41"/>
  <c r="K41"/>
  <c r="J41"/>
  <c r="I41"/>
  <c r="G41"/>
  <c r="R39"/>
  <c r="Q39"/>
  <c r="O39"/>
  <c r="N39"/>
  <c r="M39"/>
  <c r="L39"/>
  <c r="K39"/>
  <c r="J39"/>
  <c r="I39"/>
  <c r="G39"/>
  <c r="J38"/>
  <c r="I38"/>
  <c r="H38"/>
  <c r="G38"/>
  <c r="R36"/>
  <c r="Q36"/>
  <c r="P36"/>
  <c r="O36"/>
  <c r="N36"/>
  <c r="M36"/>
  <c r="L36"/>
  <c r="H36" s="1"/>
  <c r="K36"/>
  <c r="J36"/>
  <c r="I36"/>
  <c r="G36"/>
  <c r="R35"/>
  <c r="Q35"/>
  <c r="P35"/>
  <c r="O35"/>
  <c r="N35"/>
  <c r="M35"/>
  <c r="L35"/>
  <c r="H35" s="1"/>
  <c r="K35"/>
  <c r="J35"/>
  <c r="I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H26" s="1"/>
  <c r="O26"/>
  <c r="N26"/>
  <c r="M26"/>
  <c r="L26"/>
  <c r="K26"/>
  <c r="J26"/>
  <c r="I26"/>
  <c r="G26"/>
  <c r="J25"/>
  <c r="I25"/>
  <c r="H25"/>
  <c r="G25"/>
  <c r="J24"/>
  <c r="I24"/>
  <c r="H24"/>
  <c r="G24"/>
  <c r="R22"/>
  <c r="Q22"/>
  <c r="P22"/>
  <c r="H22" s="1"/>
  <c r="O22"/>
  <c r="N22"/>
  <c r="M22"/>
  <c r="L22"/>
  <c r="K22"/>
  <c r="J22"/>
  <c r="I22"/>
  <c r="G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P13" s="1"/>
  <c r="P11" s="1"/>
  <c r="O15"/>
  <c r="N15"/>
  <c r="M15"/>
  <c r="L15"/>
  <c r="H15" s="1"/>
  <c r="K15"/>
  <c r="J15"/>
  <c r="I15"/>
  <c r="G15"/>
  <c r="R13"/>
  <c r="Q13"/>
  <c r="O13"/>
  <c r="N13"/>
  <c r="M13"/>
  <c r="K13"/>
  <c r="J13"/>
  <c r="I13"/>
  <c r="G13"/>
  <c r="R11"/>
  <c r="Q11"/>
  <c r="O11"/>
  <c r="N11"/>
  <c r="M11"/>
  <c r="K11"/>
  <c r="J11"/>
  <c r="I11"/>
  <c r="G11"/>
  <c r="M10"/>
  <c r="O142" i="28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N85" s="1"/>
  <c r="M135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J85" s="1"/>
  <c r="I129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K100"/>
  <c r="J100"/>
  <c r="I100"/>
  <c r="H100"/>
  <c r="G100"/>
  <c r="E100"/>
  <c r="D100"/>
  <c r="K99"/>
  <c r="J99"/>
  <c r="I99"/>
  <c r="H99"/>
  <c r="G99"/>
  <c r="E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M85"/>
  <c r="L85"/>
  <c r="K85"/>
  <c r="I85"/>
  <c r="H85"/>
  <c r="G85"/>
  <c r="E85"/>
  <c r="D85"/>
  <c r="O83"/>
  <c r="G83" s="1"/>
  <c r="G82" s="1"/>
  <c r="G66" s="1"/>
  <c r="G8" s="1"/>
  <c r="G143" s="1"/>
  <c r="G145" s="1"/>
  <c r="N83"/>
  <c r="M83"/>
  <c r="E83" s="1"/>
  <c r="E82" s="1"/>
  <c r="E66" s="1"/>
  <c r="E8" s="1"/>
  <c r="E143" s="1"/>
  <c r="E145" s="1"/>
  <c r="F83"/>
  <c r="D83"/>
  <c r="O82"/>
  <c r="N82"/>
  <c r="L82"/>
  <c r="F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F73" s="1"/>
  <c r="F66" s="1"/>
  <c r="E74"/>
  <c r="D74"/>
  <c r="O73"/>
  <c r="N73"/>
  <c r="M73"/>
  <c r="L73"/>
  <c r="G73"/>
  <c r="E73"/>
  <c r="D73"/>
  <c r="O66"/>
  <c r="N66"/>
  <c r="L66"/>
  <c r="K66"/>
  <c r="J66"/>
  <c r="I66"/>
  <c r="H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F57" s="1"/>
  <c r="I57"/>
  <c r="H57"/>
  <c r="G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H37"/>
  <c r="G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J25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H25"/>
  <c r="G25"/>
  <c r="E25"/>
  <c r="D25"/>
  <c r="K24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G10"/>
  <c r="E10"/>
  <c r="D10"/>
  <c r="K9"/>
  <c r="I9"/>
  <c r="H9"/>
  <c r="H8" s="1"/>
  <c r="H143" s="1"/>
  <c r="H145" s="1"/>
  <c r="G9"/>
  <c r="E9"/>
  <c r="D9"/>
  <c r="D8" s="1"/>
  <c r="D143" s="1"/>
  <c r="D145" s="1"/>
  <c r="O8"/>
  <c r="O143" s="1"/>
  <c r="O145" s="1"/>
  <c r="L8"/>
  <c r="L143" s="1"/>
  <c r="L145" s="1"/>
  <c r="K8"/>
  <c r="K143" s="1"/>
  <c r="K145" s="1"/>
  <c r="I8"/>
  <c r="I143" s="1"/>
  <c r="I145" s="1"/>
  <c r="R309" i="27"/>
  <c r="J309" s="1"/>
  <c r="Q309"/>
  <c r="P309"/>
  <c r="N309"/>
  <c r="N307" s="1"/>
  <c r="M309"/>
  <c r="L309"/>
  <c r="L307" s="1"/>
  <c r="K309"/>
  <c r="H309"/>
  <c r="G309"/>
  <c r="P307"/>
  <c r="P305" s="1"/>
  <c r="M307"/>
  <c r="K307"/>
  <c r="G307" s="1"/>
  <c r="O305"/>
  <c r="M305"/>
  <c r="J304"/>
  <c r="I304"/>
  <c r="H304"/>
  <c r="G304"/>
  <c r="J303"/>
  <c r="I303"/>
  <c r="H303"/>
  <c r="G303"/>
  <c r="R301"/>
  <c r="Q301"/>
  <c r="P301"/>
  <c r="O301"/>
  <c r="N301"/>
  <c r="M301"/>
  <c r="L301"/>
  <c r="K301"/>
  <c r="J301"/>
  <c r="I301"/>
  <c r="H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I296" s="1"/>
  <c r="L296"/>
  <c r="H296" s="1"/>
  <c r="K296"/>
  <c r="J296"/>
  <c r="G296"/>
  <c r="R294"/>
  <c r="Q294"/>
  <c r="P294"/>
  <c r="O294"/>
  <c r="N294"/>
  <c r="L294"/>
  <c r="H294" s="1"/>
  <c r="K294"/>
  <c r="J294"/>
  <c r="G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P273"/>
  <c r="O273"/>
  <c r="N273"/>
  <c r="L273"/>
  <c r="K273"/>
  <c r="J273"/>
  <c r="H273"/>
  <c r="G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N262"/>
  <c r="N260" s="1"/>
  <c r="M262"/>
  <c r="M260" s="1"/>
  <c r="L262"/>
  <c r="K262"/>
  <c r="G262" s="1"/>
  <c r="I262"/>
  <c r="H262"/>
  <c r="Q260"/>
  <c r="P260"/>
  <c r="O260"/>
  <c r="L260"/>
  <c r="H260" s="1"/>
  <c r="K260"/>
  <c r="G260"/>
  <c r="J259"/>
  <c r="I259"/>
  <c r="H259"/>
  <c r="G259"/>
  <c r="N258"/>
  <c r="J258" s="1"/>
  <c r="M258"/>
  <c r="L258"/>
  <c r="K258"/>
  <c r="I258"/>
  <c r="H258"/>
  <c r="G258"/>
  <c r="R256"/>
  <c r="Q256"/>
  <c r="P256"/>
  <c r="O256"/>
  <c r="N256"/>
  <c r="J256" s="1"/>
  <c r="M256"/>
  <c r="L256"/>
  <c r="K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L250"/>
  <c r="K250"/>
  <c r="G250" s="1"/>
  <c r="I250"/>
  <c r="H250"/>
  <c r="R248"/>
  <c r="Q248"/>
  <c r="P248"/>
  <c r="O248"/>
  <c r="M248"/>
  <c r="L248"/>
  <c r="I248"/>
  <c r="H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P244"/>
  <c r="P242" s="1"/>
  <c r="O244"/>
  <c r="N244"/>
  <c r="M244"/>
  <c r="L244"/>
  <c r="K244"/>
  <c r="J244"/>
  <c r="I244"/>
  <c r="H244"/>
  <c r="G244"/>
  <c r="Q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I235" s="1"/>
  <c r="L235"/>
  <c r="K235"/>
  <c r="J235"/>
  <c r="H235"/>
  <c r="G235"/>
  <c r="N234"/>
  <c r="N231" s="1"/>
  <c r="J231" s="1"/>
  <c r="M234"/>
  <c r="I234" s="1"/>
  <c r="L234"/>
  <c r="K234"/>
  <c r="G234" s="1"/>
  <c r="J234"/>
  <c r="H234"/>
  <c r="J233"/>
  <c r="I233"/>
  <c r="H233"/>
  <c r="G233"/>
  <c r="R231"/>
  <c r="Q231"/>
  <c r="P231"/>
  <c r="O231"/>
  <c r="M231"/>
  <c r="I231" s="1"/>
  <c r="L231"/>
  <c r="H231"/>
  <c r="R230"/>
  <c r="Q230"/>
  <c r="P230"/>
  <c r="O230"/>
  <c r="O226" s="1"/>
  <c r="N230"/>
  <c r="J230" s="1"/>
  <c r="M230"/>
  <c r="L230"/>
  <c r="K230"/>
  <c r="G230" s="1"/>
  <c r="I230"/>
  <c r="H230"/>
  <c r="J229"/>
  <c r="I229"/>
  <c r="H229"/>
  <c r="G229"/>
  <c r="R228"/>
  <c r="R226" s="1"/>
  <c r="Q228"/>
  <c r="P228"/>
  <c r="O228"/>
  <c r="N228"/>
  <c r="N226" s="1"/>
  <c r="J226" s="1"/>
  <c r="M228"/>
  <c r="I228" s="1"/>
  <c r="L228"/>
  <c r="K228"/>
  <c r="G228" s="1"/>
  <c r="H228"/>
  <c r="Q226"/>
  <c r="P226"/>
  <c r="M226"/>
  <c r="I226" s="1"/>
  <c r="L226"/>
  <c r="H226"/>
  <c r="J225"/>
  <c r="I225"/>
  <c r="H225"/>
  <c r="G225"/>
  <c r="J224"/>
  <c r="I224"/>
  <c r="H224"/>
  <c r="G224"/>
  <c r="J223"/>
  <c r="I223"/>
  <c r="H223"/>
  <c r="G223"/>
  <c r="R222"/>
  <c r="Q222"/>
  <c r="P222"/>
  <c r="P217" s="1"/>
  <c r="P212" s="1"/>
  <c r="O222"/>
  <c r="N222"/>
  <c r="M222"/>
  <c r="L222"/>
  <c r="L217" s="1"/>
  <c r="K222"/>
  <c r="G222" s="1"/>
  <c r="J222"/>
  <c r="I222"/>
  <c r="H222"/>
  <c r="R221"/>
  <c r="Q221"/>
  <c r="P221"/>
  <c r="O221"/>
  <c r="O217" s="1"/>
  <c r="N221"/>
  <c r="J221" s="1"/>
  <c r="M221"/>
  <c r="L221"/>
  <c r="K221"/>
  <c r="G221" s="1"/>
  <c r="I221"/>
  <c r="H221"/>
  <c r="J220"/>
  <c r="I220"/>
  <c r="H220"/>
  <c r="G220"/>
  <c r="R219"/>
  <c r="R217" s="1"/>
  <c r="Q219"/>
  <c r="P219"/>
  <c r="O219"/>
  <c r="N219"/>
  <c r="N217" s="1"/>
  <c r="M219"/>
  <c r="L219"/>
  <c r="K219"/>
  <c r="G219" s="1"/>
  <c r="J219"/>
  <c r="I219"/>
  <c r="H219"/>
  <c r="Q217"/>
  <c r="Q212" s="1"/>
  <c r="M217"/>
  <c r="M212" s="1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G205" s="1"/>
  <c r="J205"/>
  <c r="I205"/>
  <c r="H205"/>
  <c r="J204"/>
  <c r="I204"/>
  <c r="H204"/>
  <c r="G204"/>
  <c r="R202"/>
  <c r="Q202"/>
  <c r="P202"/>
  <c r="O202"/>
  <c r="N202"/>
  <c r="M202"/>
  <c r="L202"/>
  <c r="K202"/>
  <c r="G202" s="1"/>
  <c r="J202"/>
  <c r="I202"/>
  <c r="H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G196" s="1"/>
  <c r="J196"/>
  <c r="I196"/>
  <c r="H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G190" s="1"/>
  <c r="J190"/>
  <c r="I190"/>
  <c r="H190"/>
  <c r="J189"/>
  <c r="I189"/>
  <c r="H189"/>
  <c r="G189"/>
  <c r="J188"/>
  <c r="I188"/>
  <c r="H188"/>
  <c r="G188"/>
  <c r="J187"/>
  <c r="I187"/>
  <c r="H187"/>
  <c r="G187"/>
  <c r="R185"/>
  <c r="Q185"/>
  <c r="P185"/>
  <c r="O185"/>
  <c r="O183" s="1"/>
  <c r="N185"/>
  <c r="M185"/>
  <c r="L185"/>
  <c r="K185"/>
  <c r="G185" s="1"/>
  <c r="J185"/>
  <c r="I185"/>
  <c r="H185"/>
  <c r="R183"/>
  <c r="Q183"/>
  <c r="P183"/>
  <c r="N183"/>
  <c r="M183"/>
  <c r="L183"/>
  <c r="J183"/>
  <c r="I183"/>
  <c r="H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Q163" s="1"/>
  <c r="P174"/>
  <c r="O174"/>
  <c r="N174"/>
  <c r="M174"/>
  <c r="M163" s="1"/>
  <c r="I163" s="1"/>
  <c r="L174"/>
  <c r="K174"/>
  <c r="G174" s="1"/>
  <c r="J174"/>
  <c r="H174"/>
  <c r="R173"/>
  <c r="Q173"/>
  <c r="P173"/>
  <c r="P171" s="1"/>
  <c r="P163" s="1"/>
  <c r="O173"/>
  <c r="N173"/>
  <c r="M173"/>
  <c r="L173"/>
  <c r="L171" s="1"/>
  <c r="K173"/>
  <c r="G173" s="1"/>
  <c r="J173"/>
  <c r="I173"/>
  <c r="H173"/>
  <c r="R171"/>
  <c r="Q171"/>
  <c r="O171"/>
  <c r="O163" s="1"/>
  <c r="N171"/>
  <c r="M171"/>
  <c r="K171"/>
  <c r="K163" s="1"/>
  <c r="G163" s="1"/>
  <c r="J171"/>
  <c r="I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G167" s="1"/>
  <c r="J167"/>
  <c r="I167"/>
  <c r="H167"/>
  <c r="R165"/>
  <c r="Q165"/>
  <c r="P165"/>
  <c r="O165"/>
  <c r="N165"/>
  <c r="M165"/>
  <c r="L165"/>
  <c r="K165"/>
  <c r="J165"/>
  <c r="I165"/>
  <c r="H165"/>
  <c r="G165"/>
  <c r="R163"/>
  <c r="N163"/>
  <c r="J163"/>
  <c r="R162"/>
  <c r="Q162"/>
  <c r="Q160" s="1"/>
  <c r="Q143" s="1"/>
  <c r="P162"/>
  <c r="O162"/>
  <c r="N162"/>
  <c r="M162"/>
  <c r="M160" s="1"/>
  <c r="I160" s="1"/>
  <c r="L162"/>
  <c r="K162"/>
  <c r="G162" s="1"/>
  <c r="J162"/>
  <c r="H162"/>
  <c r="R160"/>
  <c r="P160"/>
  <c r="O160"/>
  <c r="N160"/>
  <c r="L160"/>
  <c r="H160" s="1"/>
  <c r="J160"/>
  <c r="J159"/>
  <c r="I159"/>
  <c r="H159"/>
  <c r="G159"/>
  <c r="R157"/>
  <c r="Q157"/>
  <c r="P157"/>
  <c r="O157"/>
  <c r="N157"/>
  <c r="M157"/>
  <c r="L157"/>
  <c r="K157"/>
  <c r="G157" s="1"/>
  <c r="J157"/>
  <c r="I157"/>
  <c r="H157"/>
  <c r="J156"/>
  <c r="I156"/>
  <c r="H156"/>
  <c r="G156"/>
  <c r="R154"/>
  <c r="Q154"/>
  <c r="P154"/>
  <c r="O154"/>
  <c r="N154"/>
  <c r="M154"/>
  <c r="L154"/>
  <c r="K154"/>
  <c r="G154" s="1"/>
  <c r="J154"/>
  <c r="I154"/>
  <c r="H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O145" s="1"/>
  <c r="O143" s="1"/>
  <c r="N147"/>
  <c r="M147"/>
  <c r="L147"/>
  <c r="L145" s="1"/>
  <c r="K147"/>
  <c r="J147"/>
  <c r="I147"/>
  <c r="H147"/>
  <c r="R145"/>
  <c r="R143" s="1"/>
  <c r="Q145"/>
  <c r="N145"/>
  <c r="J145" s="1"/>
  <c r="M145"/>
  <c r="M143" s="1"/>
  <c r="I143" s="1"/>
  <c r="I145"/>
  <c r="R142"/>
  <c r="Q142"/>
  <c r="Q140" s="1"/>
  <c r="P142"/>
  <c r="O142"/>
  <c r="N142"/>
  <c r="M142"/>
  <c r="M140" s="1"/>
  <c r="I140" s="1"/>
  <c r="L142"/>
  <c r="H142" s="1"/>
  <c r="K142"/>
  <c r="K140" s="1"/>
  <c r="J142"/>
  <c r="R140"/>
  <c r="P140"/>
  <c r="O140"/>
  <c r="N140"/>
  <c r="L140"/>
  <c r="H140" s="1"/>
  <c r="J140"/>
  <c r="R139"/>
  <c r="R131" s="1"/>
  <c r="Q139"/>
  <c r="P139"/>
  <c r="O139"/>
  <c r="N139"/>
  <c r="N131" s="1"/>
  <c r="J131" s="1"/>
  <c r="M139"/>
  <c r="L139"/>
  <c r="K139"/>
  <c r="G139" s="1"/>
  <c r="I139"/>
  <c r="H139"/>
  <c r="J138"/>
  <c r="I138"/>
  <c r="H138"/>
  <c r="G138"/>
  <c r="R137"/>
  <c r="Q137"/>
  <c r="I137" s="1"/>
  <c r="P137"/>
  <c r="H137" s="1"/>
  <c r="O137"/>
  <c r="J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Q131"/>
  <c r="P131"/>
  <c r="O131"/>
  <c r="M131"/>
  <c r="L131"/>
  <c r="K131"/>
  <c r="G131" s="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G122" s="1"/>
  <c r="J122"/>
  <c r="I122"/>
  <c r="H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L117"/>
  <c r="K117"/>
  <c r="G117" s="1"/>
  <c r="J117"/>
  <c r="I117"/>
  <c r="H117"/>
  <c r="Q115"/>
  <c r="P115"/>
  <c r="O115"/>
  <c r="M115"/>
  <c r="I115" s="1"/>
  <c r="L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G110" s="1"/>
  <c r="J110"/>
  <c r="I110"/>
  <c r="H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J102" s="1"/>
  <c r="Q105"/>
  <c r="I105" s="1"/>
  <c r="P105"/>
  <c r="O105"/>
  <c r="G105" s="1"/>
  <c r="J105"/>
  <c r="H105"/>
  <c r="J104"/>
  <c r="I104"/>
  <c r="H104"/>
  <c r="G104"/>
  <c r="Q102"/>
  <c r="I102" s="1"/>
  <c r="P102"/>
  <c r="N102"/>
  <c r="M102"/>
  <c r="L102"/>
  <c r="L90" s="1"/>
  <c r="H90" s="1"/>
  <c r="K102"/>
  <c r="H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Q90" s="1"/>
  <c r="P96"/>
  <c r="N96"/>
  <c r="M96"/>
  <c r="L96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K92"/>
  <c r="G92" s="1"/>
  <c r="J92"/>
  <c r="I92"/>
  <c r="H92"/>
  <c r="P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G81" s="1"/>
  <c r="J81"/>
  <c r="I81"/>
  <c r="H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G66" s="1"/>
  <c r="J66"/>
  <c r="I66"/>
  <c r="H66"/>
  <c r="R64"/>
  <c r="Q64"/>
  <c r="P64"/>
  <c r="O64"/>
  <c r="N64"/>
  <c r="M64"/>
  <c r="L64"/>
  <c r="J64"/>
  <c r="I64"/>
  <c r="H64"/>
  <c r="J63"/>
  <c r="I63"/>
  <c r="H63"/>
  <c r="G63"/>
  <c r="R61"/>
  <c r="Q61"/>
  <c r="P61"/>
  <c r="O61"/>
  <c r="N61"/>
  <c r="M61"/>
  <c r="L61"/>
  <c r="K61"/>
  <c r="G61" s="1"/>
  <c r="J61"/>
  <c r="I61"/>
  <c r="H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J39"/>
  <c r="I39"/>
  <c r="H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P33" s="1"/>
  <c r="P11" s="1"/>
  <c r="O35"/>
  <c r="N35"/>
  <c r="M35"/>
  <c r="L35"/>
  <c r="L33" s="1"/>
  <c r="K35"/>
  <c r="G35" s="1"/>
  <c r="J35"/>
  <c r="I35"/>
  <c r="R33"/>
  <c r="Q33"/>
  <c r="O33"/>
  <c r="N33"/>
  <c r="M33"/>
  <c r="K33"/>
  <c r="J33"/>
  <c r="I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O26"/>
  <c r="O22" s="1"/>
  <c r="N26"/>
  <c r="N22" s="1"/>
  <c r="J22" s="1"/>
  <c r="M26"/>
  <c r="L26"/>
  <c r="K26"/>
  <c r="J26"/>
  <c r="I26"/>
  <c r="H26"/>
  <c r="J25"/>
  <c r="I25"/>
  <c r="H25"/>
  <c r="G25"/>
  <c r="J24"/>
  <c r="I24"/>
  <c r="H24"/>
  <c r="G24"/>
  <c r="R22"/>
  <c r="Q22"/>
  <c r="P22"/>
  <c r="M22"/>
  <c r="I22" s="1"/>
  <c r="L22"/>
  <c r="H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O13" s="1"/>
  <c r="O11" s="1"/>
  <c r="N15"/>
  <c r="J15" s="1"/>
  <c r="M15"/>
  <c r="L15"/>
  <c r="K15"/>
  <c r="G15" s="1"/>
  <c r="I15"/>
  <c r="H15"/>
  <c r="R13"/>
  <c r="R11" s="1"/>
  <c r="Q13"/>
  <c r="P13"/>
  <c r="N13"/>
  <c r="N11" s="1"/>
  <c r="J11" s="1"/>
  <c r="M13"/>
  <c r="M11" s="1"/>
  <c r="L13"/>
  <c r="J13"/>
  <c r="H13"/>
  <c r="Q11"/>
  <c r="M143" i="26"/>
  <c r="M145" s="1"/>
  <c r="I143"/>
  <c r="I145" s="1"/>
  <c r="E143"/>
  <c r="E145" s="1"/>
  <c r="O142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K100"/>
  <c r="J100"/>
  <c r="I100"/>
  <c r="H100"/>
  <c r="G100"/>
  <c r="F100"/>
  <c r="E100"/>
  <c r="K99"/>
  <c r="J99"/>
  <c r="I99"/>
  <c r="H99"/>
  <c r="G99"/>
  <c r="F99"/>
  <c r="E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M85"/>
  <c r="K85"/>
  <c r="J85"/>
  <c r="I85"/>
  <c r="G85"/>
  <c r="F85"/>
  <c r="E85"/>
  <c r="G83"/>
  <c r="F83"/>
  <c r="E83"/>
  <c r="D83"/>
  <c r="O82"/>
  <c r="O8" s="1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N8" s="1"/>
  <c r="N143" s="1"/>
  <c r="N145" s="1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F57" s="1"/>
  <c r="I57"/>
  <c r="H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I24"/>
  <c r="H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J13" s="1"/>
  <c r="I14"/>
  <c r="H14"/>
  <c r="K13"/>
  <c r="G13" s="1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G10" s="1"/>
  <c r="I10"/>
  <c r="H10"/>
  <c r="E10"/>
  <c r="D10"/>
  <c r="I9"/>
  <c r="H9"/>
  <c r="E9"/>
  <c r="D9"/>
  <c r="M8"/>
  <c r="I8"/>
  <c r="E8"/>
  <c r="L170" i="24"/>
  <c r="H170"/>
  <c r="L169"/>
  <c r="H169"/>
  <c r="L168"/>
  <c r="H168"/>
  <c r="H166" s="1"/>
  <c r="L167"/>
  <c r="H167"/>
  <c r="N166"/>
  <c r="M166"/>
  <c r="L166"/>
  <c r="K166"/>
  <c r="J166"/>
  <c r="I166"/>
  <c r="G166"/>
  <c r="F166"/>
  <c r="E166"/>
  <c r="D166"/>
  <c r="L165"/>
  <c r="H165"/>
  <c r="H164" s="1"/>
  <c r="N164"/>
  <c r="N146" s="1"/>
  <c r="M164"/>
  <c r="L164"/>
  <c r="K164"/>
  <c r="J164"/>
  <c r="J146" s="1"/>
  <c r="I164"/>
  <c r="G164"/>
  <c r="F164"/>
  <c r="F146" s="1"/>
  <c r="E164"/>
  <c r="D164"/>
  <c r="L163"/>
  <c r="H163"/>
  <c r="L162"/>
  <c r="H162"/>
  <c r="L161"/>
  <c r="H161"/>
  <c r="H159" s="1"/>
  <c r="L160"/>
  <c r="L159" s="1"/>
  <c r="H160"/>
  <c r="N159"/>
  <c r="M159"/>
  <c r="K159"/>
  <c r="J159"/>
  <c r="I159"/>
  <c r="G159"/>
  <c r="F159"/>
  <c r="E159"/>
  <c r="D159"/>
  <c r="L158"/>
  <c r="H158"/>
  <c r="L157"/>
  <c r="H157"/>
  <c r="L156"/>
  <c r="H156"/>
  <c r="L155"/>
  <c r="H155"/>
  <c r="L154"/>
  <c r="H154"/>
  <c r="L153"/>
  <c r="H153"/>
  <c r="L152"/>
  <c r="H152"/>
  <c r="L151"/>
  <c r="H151"/>
  <c r="L150"/>
  <c r="H150"/>
  <c r="L149"/>
  <c r="L148" s="1"/>
  <c r="H149"/>
  <c r="N148"/>
  <c r="M148"/>
  <c r="M146" s="1"/>
  <c r="K148"/>
  <c r="J148"/>
  <c r="I148"/>
  <c r="I146" s="1"/>
  <c r="H148"/>
  <c r="G148"/>
  <c r="F148"/>
  <c r="E148"/>
  <c r="E146" s="1"/>
  <c r="D148"/>
  <c r="D146" s="1"/>
  <c r="K146"/>
  <c r="G146"/>
  <c r="L142"/>
  <c r="L141" s="1"/>
  <c r="H142"/>
  <c r="N141"/>
  <c r="M141"/>
  <c r="K141"/>
  <c r="K123" s="1"/>
  <c r="J141"/>
  <c r="I141"/>
  <c r="H141"/>
  <c r="G141"/>
  <c r="F141"/>
  <c r="E141"/>
  <c r="D141"/>
  <c r="D123" s="1"/>
  <c r="L140"/>
  <c r="H140"/>
  <c r="N139"/>
  <c r="M139"/>
  <c r="L139"/>
  <c r="K139"/>
  <c r="J139"/>
  <c r="I139"/>
  <c r="H139"/>
  <c r="G139"/>
  <c r="F139"/>
  <c r="E139"/>
  <c r="D139"/>
  <c r="L138"/>
  <c r="H138"/>
  <c r="H137" s="1"/>
  <c r="N137"/>
  <c r="M137"/>
  <c r="L137"/>
  <c r="K137"/>
  <c r="J137"/>
  <c r="I137"/>
  <c r="G137"/>
  <c r="F137"/>
  <c r="E137"/>
  <c r="D137"/>
  <c r="L136"/>
  <c r="H136"/>
  <c r="H134" s="1"/>
  <c r="L135"/>
  <c r="L134" s="1"/>
  <c r="H135"/>
  <c r="N134"/>
  <c r="M134"/>
  <c r="K134"/>
  <c r="J134"/>
  <c r="I134"/>
  <c r="G134"/>
  <c r="F134"/>
  <c r="E134"/>
  <c r="D134"/>
  <c r="L133"/>
  <c r="H133"/>
  <c r="H132" s="1"/>
  <c r="N132"/>
  <c r="N123" s="1"/>
  <c r="M132"/>
  <c r="L132"/>
  <c r="K132"/>
  <c r="J132"/>
  <c r="J123" s="1"/>
  <c r="I132"/>
  <c r="G132"/>
  <c r="F132"/>
  <c r="E132"/>
  <c r="D132"/>
  <c r="L131"/>
  <c r="H131"/>
  <c r="L130"/>
  <c r="H130"/>
  <c r="L129"/>
  <c r="H129"/>
  <c r="H127" s="1"/>
  <c r="L128"/>
  <c r="L127" s="1"/>
  <c r="H128"/>
  <c r="N127"/>
  <c r="M127"/>
  <c r="K127"/>
  <c r="J127"/>
  <c r="I127"/>
  <c r="G127"/>
  <c r="F127"/>
  <c r="E127"/>
  <c r="D127"/>
  <c r="L126"/>
  <c r="H126"/>
  <c r="L125"/>
  <c r="H125"/>
  <c r="H124" s="1"/>
  <c r="H123" s="1"/>
  <c r="N124"/>
  <c r="M124"/>
  <c r="L124"/>
  <c r="I124"/>
  <c r="G124"/>
  <c r="G123" s="1"/>
  <c r="F124"/>
  <c r="F123" s="1"/>
  <c r="E124"/>
  <c r="D124"/>
  <c r="M123"/>
  <c r="I123"/>
  <c r="E123"/>
  <c r="L122"/>
  <c r="H122"/>
  <c r="H121" s="1"/>
  <c r="N121"/>
  <c r="M121"/>
  <c r="L121"/>
  <c r="K121"/>
  <c r="J121"/>
  <c r="I121"/>
  <c r="G121"/>
  <c r="F121"/>
  <c r="E121"/>
  <c r="D121"/>
  <c r="L120"/>
  <c r="H120"/>
  <c r="L119"/>
  <c r="H119"/>
  <c r="L118"/>
  <c r="H118"/>
  <c r="L117"/>
  <c r="H117"/>
  <c r="L116"/>
  <c r="H116"/>
  <c r="L115"/>
  <c r="H115"/>
  <c r="L114"/>
  <c r="H114"/>
  <c r="L113"/>
  <c r="L111" s="1"/>
  <c r="H113"/>
  <c r="L112"/>
  <c r="H112"/>
  <c r="H111" s="1"/>
  <c r="N111"/>
  <c r="M111"/>
  <c r="K111"/>
  <c r="J111"/>
  <c r="I111"/>
  <c r="G111"/>
  <c r="F111"/>
  <c r="E111"/>
  <c r="D111"/>
  <c r="L110"/>
  <c r="L108" s="1"/>
  <c r="H110"/>
  <c r="H108" s="1"/>
  <c r="H107" s="1"/>
  <c r="L109"/>
  <c r="H109"/>
  <c r="N108"/>
  <c r="N107" s="1"/>
  <c r="M108"/>
  <c r="K108"/>
  <c r="K107" s="1"/>
  <c r="J108"/>
  <c r="J107" s="1"/>
  <c r="I108"/>
  <c r="G108"/>
  <c r="G107" s="1"/>
  <c r="F108"/>
  <c r="F107" s="1"/>
  <c r="E108"/>
  <c r="D108"/>
  <c r="M107"/>
  <c r="I107"/>
  <c r="E107"/>
  <c r="D107"/>
  <c r="L106"/>
  <c r="H106"/>
  <c r="L105"/>
  <c r="H105"/>
  <c r="L104"/>
  <c r="H104"/>
  <c r="L103"/>
  <c r="H103"/>
  <c r="L102"/>
  <c r="H102"/>
  <c r="L101"/>
  <c r="H101"/>
  <c r="N100"/>
  <c r="M100"/>
  <c r="L100"/>
  <c r="K100"/>
  <c r="J100"/>
  <c r="I100"/>
  <c r="H100"/>
  <c r="G100"/>
  <c r="F100"/>
  <c r="E100"/>
  <c r="D100"/>
  <c r="L99"/>
  <c r="H99"/>
  <c r="L98"/>
  <c r="H98"/>
  <c r="L97"/>
  <c r="H97"/>
  <c r="L96"/>
  <c r="H96"/>
  <c r="L95"/>
  <c r="H95"/>
  <c r="L94"/>
  <c r="H94"/>
  <c r="L93"/>
  <c r="L91" s="1"/>
  <c r="H93"/>
  <c r="L92"/>
  <c r="H92"/>
  <c r="H91" s="1"/>
  <c r="N91"/>
  <c r="M91"/>
  <c r="K91"/>
  <c r="K84" s="1"/>
  <c r="J91"/>
  <c r="I91"/>
  <c r="G91"/>
  <c r="G84" s="1"/>
  <c r="F91"/>
  <c r="E91"/>
  <c r="D91"/>
  <c r="L90"/>
  <c r="L88" s="1"/>
  <c r="H90"/>
  <c r="H88" s="1"/>
  <c r="L89"/>
  <c r="H89"/>
  <c r="N88"/>
  <c r="N84" s="1"/>
  <c r="M88"/>
  <c r="K88"/>
  <c r="J88"/>
  <c r="J84" s="1"/>
  <c r="I88"/>
  <c r="G88"/>
  <c r="F88"/>
  <c r="F84" s="1"/>
  <c r="E88"/>
  <c r="D88"/>
  <c r="L87"/>
  <c r="H87"/>
  <c r="H85" s="1"/>
  <c r="H84" s="1"/>
  <c r="L86"/>
  <c r="H86"/>
  <c r="N85"/>
  <c r="M85"/>
  <c r="M84" s="1"/>
  <c r="L85"/>
  <c r="K85"/>
  <c r="J85"/>
  <c r="I85"/>
  <c r="I84" s="1"/>
  <c r="G85"/>
  <c r="F85"/>
  <c r="E85"/>
  <c r="E84" s="1"/>
  <c r="D85"/>
  <c r="D84"/>
  <c r="L83"/>
  <c r="H83"/>
  <c r="L82"/>
  <c r="H82"/>
  <c r="L81"/>
  <c r="L79" s="1"/>
  <c r="H81"/>
  <c r="L80"/>
  <c r="H80"/>
  <c r="H79" s="1"/>
  <c r="N79"/>
  <c r="M79"/>
  <c r="K79"/>
  <c r="J79"/>
  <c r="I79"/>
  <c r="G79"/>
  <c r="F79"/>
  <c r="E79"/>
  <c r="D79"/>
  <c r="L78"/>
  <c r="H78"/>
  <c r="L77"/>
  <c r="H77"/>
  <c r="L76"/>
  <c r="H76"/>
  <c r="N75"/>
  <c r="M75"/>
  <c r="L75"/>
  <c r="K75"/>
  <c r="J75"/>
  <c r="I75"/>
  <c r="H75"/>
  <c r="G75"/>
  <c r="F75"/>
  <c r="E75"/>
  <c r="D75"/>
  <c r="D70" s="1"/>
  <c r="L74"/>
  <c r="H74"/>
  <c r="L73"/>
  <c r="H73"/>
  <c r="L72"/>
  <c r="L70" s="1"/>
  <c r="H72"/>
  <c r="L71"/>
  <c r="H71"/>
  <c r="H70" s="1"/>
  <c r="N70"/>
  <c r="M70"/>
  <c r="K70"/>
  <c r="J70"/>
  <c r="I70"/>
  <c r="G70"/>
  <c r="F70"/>
  <c r="E70"/>
  <c r="L69"/>
  <c r="H69"/>
  <c r="L68"/>
  <c r="H68"/>
  <c r="L67"/>
  <c r="H67"/>
  <c r="L66"/>
  <c r="H66"/>
  <c r="L65"/>
  <c r="H65"/>
  <c r="L64"/>
  <c r="H64"/>
  <c r="L63"/>
  <c r="L61" s="1"/>
  <c r="H63"/>
  <c r="H61" s="1"/>
  <c r="L62"/>
  <c r="H62"/>
  <c r="N61"/>
  <c r="M61"/>
  <c r="K61"/>
  <c r="J61"/>
  <c r="I61"/>
  <c r="G61"/>
  <c r="F61"/>
  <c r="E61"/>
  <c r="D61"/>
  <c r="L60"/>
  <c r="H60"/>
  <c r="H58" s="1"/>
  <c r="L59"/>
  <c r="H59"/>
  <c r="N58"/>
  <c r="M58"/>
  <c r="L58"/>
  <c r="K58"/>
  <c r="J58"/>
  <c r="I58"/>
  <c r="G58"/>
  <c r="F58"/>
  <c r="E58"/>
  <c r="D58"/>
  <c r="L57"/>
  <c r="H57"/>
  <c r="H56" s="1"/>
  <c r="N56"/>
  <c r="M56"/>
  <c r="L56"/>
  <c r="K56"/>
  <c r="J56"/>
  <c r="I56"/>
  <c r="G56"/>
  <c r="F56"/>
  <c r="E56"/>
  <c r="D56"/>
  <c r="L55"/>
  <c r="H55"/>
  <c r="L54"/>
  <c r="H54"/>
  <c r="L53"/>
  <c r="H53"/>
  <c r="L52"/>
  <c r="H52"/>
  <c r="L51"/>
  <c r="H51"/>
  <c r="L50"/>
  <c r="H50"/>
  <c r="L49"/>
  <c r="H49"/>
  <c r="H47" s="1"/>
  <c r="L48"/>
  <c r="H48"/>
  <c r="N47"/>
  <c r="M47"/>
  <c r="M34" s="1"/>
  <c r="M23" s="1"/>
  <c r="M174" s="1"/>
  <c r="L47"/>
  <c r="K47"/>
  <c r="J47"/>
  <c r="I47"/>
  <c r="I34" s="1"/>
  <c r="I23" s="1"/>
  <c r="I174" s="1"/>
  <c r="G47"/>
  <c r="F47"/>
  <c r="E47"/>
  <c r="E34" s="1"/>
  <c r="D47"/>
  <c r="D34" s="1"/>
  <c r="D23" s="1"/>
  <c r="D174" s="1"/>
  <c r="L46"/>
  <c r="H46"/>
  <c r="L45"/>
  <c r="L43" s="1"/>
  <c r="H45"/>
  <c r="L44"/>
  <c r="H44"/>
  <c r="H43" s="1"/>
  <c r="N43"/>
  <c r="M43"/>
  <c r="K43"/>
  <c r="J43"/>
  <c r="I43"/>
  <c r="G43"/>
  <c r="F43"/>
  <c r="E43"/>
  <c r="D43"/>
  <c r="L42"/>
  <c r="H42"/>
  <c r="L41"/>
  <c r="H41"/>
  <c r="L40"/>
  <c r="H40"/>
  <c r="L39"/>
  <c r="H39"/>
  <c r="L38"/>
  <c r="H38"/>
  <c r="L37"/>
  <c r="L35" s="1"/>
  <c r="H37"/>
  <c r="L36"/>
  <c r="H36"/>
  <c r="H35" s="1"/>
  <c r="N35"/>
  <c r="M35"/>
  <c r="K35"/>
  <c r="K34" s="1"/>
  <c r="K23" s="1"/>
  <c r="K174" s="1"/>
  <c r="J35"/>
  <c r="I35"/>
  <c r="G35"/>
  <c r="G34" s="1"/>
  <c r="F35"/>
  <c r="E35"/>
  <c r="D35"/>
  <c r="N34"/>
  <c r="J34"/>
  <c r="F34"/>
  <c r="L33"/>
  <c r="H33"/>
  <c r="H25" s="1"/>
  <c r="L32"/>
  <c r="L26" s="1"/>
  <c r="H32"/>
  <c r="L31"/>
  <c r="H31"/>
  <c r="H26" s="1"/>
  <c r="L30"/>
  <c r="H30"/>
  <c r="L29"/>
  <c r="H29"/>
  <c r="L28"/>
  <c r="L25" s="1"/>
  <c r="H28"/>
  <c r="L27"/>
  <c r="E27"/>
  <c r="E25" s="1"/>
  <c r="E23" s="1"/>
  <c r="E174" s="1"/>
  <c r="N26"/>
  <c r="M26"/>
  <c r="K26"/>
  <c r="J26"/>
  <c r="I26"/>
  <c r="G26"/>
  <c r="F26"/>
  <c r="D26"/>
  <c r="N25"/>
  <c r="N23" s="1"/>
  <c r="N174" s="1"/>
  <c r="M25"/>
  <c r="K25"/>
  <c r="J25"/>
  <c r="I25"/>
  <c r="G25"/>
  <c r="F25"/>
  <c r="D25"/>
  <c r="F8" i="23"/>
  <c r="D8"/>
  <c r="C8"/>
  <c r="E4"/>
  <c r="E8" s="1"/>
  <c r="F38" i="22"/>
  <c r="E38"/>
  <c r="G34"/>
  <c r="G38" s="1"/>
  <c r="E37" i="6"/>
  <c r="F37"/>
  <c r="G37"/>
  <c r="J30" i="22"/>
  <c r="I30"/>
  <c r="H397" i="44" l="1"/>
  <c r="G397" s="1"/>
  <c r="G399"/>
  <c r="G795"/>
  <c r="H793"/>
  <c r="H329"/>
  <c r="G329" s="1"/>
  <c r="G349"/>
  <c r="G11"/>
  <c r="H529"/>
  <c r="G531"/>
  <c r="H610"/>
  <c r="G610" s="1"/>
  <c r="G616"/>
  <c r="I220"/>
  <c r="H548"/>
  <c r="G548" s="1"/>
  <c r="G568"/>
  <c r="I409"/>
  <c r="G411"/>
  <c r="H63"/>
  <c r="G63" s="1"/>
  <c r="G73"/>
  <c r="G232"/>
  <c r="H359"/>
  <c r="G359" s="1"/>
  <c r="G432"/>
  <c r="H430"/>
  <c r="G430" s="1"/>
  <c r="H407"/>
  <c r="G252"/>
  <c r="H597"/>
  <c r="G597" s="1"/>
  <c r="G98"/>
  <c r="G234"/>
  <c r="G260"/>
  <c r="G258" s="1"/>
  <c r="G363"/>
  <c r="G404"/>
  <c r="I425"/>
  <c r="G533"/>
  <c r="G550"/>
  <c r="G599"/>
  <c r="G609"/>
  <c r="G732"/>
  <c r="G797"/>
  <c r="G39"/>
  <c r="G75"/>
  <c r="G112"/>
  <c r="H282"/>
  <c r="G348"/>
  <c r="I361"/>
  <c r="I359" s="1"/>
  <c r="G415"/>
  <c r="I531"/>
  <c r="I529" s="1"/>
  <c r="I527" s="1"/>
  <c r="G574"/>
  <c r="G583"/>
  <c r="G618"/>
  <c r="H642"/>
  <c r="H689"/>
  <c r="H694"/>
  <c r="H771"/>
  <c r="I355"/>
  <c r="I353" s="1"/>
  <c r="G353" s="1"/>
  <c r="G13"/>
  <c r="G351"/>
  <c r="G562"/>
  <c r="D27" i="43"/>
  <c r="E25"/>
  <c r="D25" s="1"/>
  <c r="E142"/>
  <c r="D142" s="1"/>
  <c r="D144"/>
  <c r="F173"/>
  <c r="D175"/>
  <c r="F206"/>
  <c r="D206" s="1"/>
  <c r="D208"/>
  <c r="D14"/>
  <c r="E12"/>
  <c r="D70"/>
  <c r="E68"/>
  <c r="D68" s="1"/>
  <c r="D95"/>
  <c r="E93"/>
  <c r="D93" s="1"/>
  <c r="D16"/>
  <c r="D29"/>
  <c r="D38"/>
  <c r="D43"/>
  <c r="D60"/>
  <c r="D72"/>
  <c r="D77"/>
  <c r="D80"/>
  <c r="D85"/>
  <c r="D91"/>
  <c r="D97"/>
  <c r="D105"/>
  <c r="D129"/>
  <c r="D135"/>
  <c r="D146"/>
  <c r="D156"/>
  <c r="D159"/>
  <c r="D177"/>
  <c r="D182"/>
  <c r="D187"/>
  <c r="D199"/>
  <c r="D202"/>
  <c r="D210"/>
  <c r="F181" i="42"/>
  <c r="F271"/>
  <c r="H8"/>
  <c r="F88"/>
  <c r="F113"/>
  <c r="F129"/>
  <c r="F242"/>
  <c r="F9"/>
  <c r="F100"/>
  <c r="F103"/>
  <c r="F135"/>
  <c r="F143"/>
  <c r="F183"/>
  <c r="G246"/>
  <c r="F246" s="1"/>
  <c r="F273"/>
  <c r="F294"/>
  <c r="G62"/>
  <c r="F62" s="1"/>
  <c r="G169"/>
  <c r="G229"/>
  <c r="F229" s="1"/>
  <c r="G240"/>
  <c r="F240" s="1"/>
  <c r="F295"/>
  <c r="G305"/>
  <c r="G210"/>
  <c r="F210" s="1"/>
  <c r="E21" i="41"/>
  <c r="D21" s="1"/>
  <c r="D23"/>
  <c r="F53"/>
  <c r="F8" s="1"/>
  <c r="D62"/>
  <c r="D13"/>
  <c r="D24"/>
  <c r="D63"/>
  <c r="D65"/>
  <c r="E46"/>
  <c r="D46" s="1"/>
  <c r="E53"/>
  <c r="D53" s="1"/>
  <c r="D72"/>
  <c r="D114"/>
  <c r="E74"/>
  <c r="D74" s="1"/>
  <c r="E122"/>
  <c r="E80"/>
  <c r="D80" s="1"/>
  <c r="H242" i="40"/>
  <c r="L10"/>
  <c r="I307"/>
  <c r="M305"/>
  <c r="G242"/>
  <c r="K10"/>
  <c r="G10" s="1"/>
  <c r="N305"/>
  <c r="P294"/>
  <c r="H264"/>
  <c r="I309"/>
  <c r="R307"/>
  <c r="R305" s="1"/>
  <c r="R10" s="1"/>
  <c r="G234" i="39"/>
  <c r="H232"/>
  <c r="G232" s="1"/>
  <c r="I423"/>
  <c r="G423" s="1"/>
  <c r="G425"/>
  <c r="G531"/>
  <c r="H529"/>
  <c r="G770"/>
  <c r="H768"/>
  <c r="G768" s="1"/>
  <c r="H792"/>
  <c r="G794"/>
  <c r="G13"/>
  <c r="H11"/>
  <c r="I353"/>
  <c r="G353" s="1"/>
  <c r="G355"/>
  <c r="H609"/>
  <c r="G609" s="1"/>
  <c r="G615"/>
  <c r="H397"/>
  <c r="G399"/>
  <c r="I637"/>
  <c r="G349"/>
  <c r="I527"/>
  <c r="G98"/>
  <c r="H96"/>
  <c r="G96" s="1"/>
  <c r="G550"/>
  <c r="H548"/>
  <c r="G548" s="1"/>
  <c r="G688"/>
  <c r="H686"/>
  <c r="G686" s="1"/>
  <c r="G329"/>
  <c r="I258"/>
  <c r="I252" s="1"/>
  <c r="G252" s="1"/>
  <c r="H605"/>
  <c r="G605" s="1"/>
  <c r="G222"/>
  <c r="I234"/>
  <c r="I232" s="1"/>
  <c r="G237"/>
  <c r="G282"/>
  <c r="G352"/>
  <c r="G357"/>
  <c r="G401"/>
  <c r="G405"/>
  <c r="G534"/>
  <c r="I550"/>
  <c r="I548" s="1"/>
  <c r="G559"/>
  <c r="G598"/>
  <c r="G689"/>
  <c r="I693"/>
  <c r="I691" s="1"/>
  <c r="G774"/>
  <c r="G796"/>
  <c r="G73"/>
  <c r="G286"/>
  <c r="H411"/>
  <c r="H409" s="1"/>
  <c r="H407" s="1"/>
  <c r="G429"/>
  <c r="I440"/>
  <c r="G440" s="1"/>
  <c r="G617"/>
  <c r="H641"/>
  <c r="H693"/>
  <c r="G432"/>
  <c r="G439"/>
  <c r="G731"/>
  <c r="D27" i="38"/>
  <c r="E142"/>
  <c r="D142" s="1"/>
  <c r="D144"/>
  <c r="F173"/>
  <c r="D175"/>
  <c r="D208"/>
  <c r="F206"/>
  <c r="D206" s="1"/>
  <c r="D70"/>
  <c r="E68"/>
  <c r="D68" s="1"/>
  <c r="E83"/>
  <c r="D83" s="1"/>
  <c r="D85"/>
  <c r="D95"/>
  <c r="E54"/>
  <c r="D54" s="1"/>
  <c r="E74"/>
  <c r="D74" s="1"/>
  <c r="E99"/>
  <c r="D99" s="1"/>
  <c r="D29"/>
  <c r="D38"/>
  <c r="D60"/>
  <c r="D72"/>
  <c r="D80"/>
  <c r="D88"/>
  <c r="D91"/>
  <c r="D97"/>
  <c r="D105"/>
  <c r="D118"/>
  <c r="D129"/>
  <c r="D135"/>
  <c r="F191"/>
  <c r="D191" s="1"/>
  <c r="E14"/>
  <c r="D21"/>
  <c r="E41"/>
  <c r="D41" s="1"/>
  <c r="D146"/>
  <c r="D151"/>
  <c r="D156"/>
  <c r="D159"/>
  <c r="D177"/>
  <c r="D182"/>
  <c r="D187"/>
  <c r="D199"/>
  <c r="D202"/>
  <c r="D210"/>
  <c r="G9" i="37"/>
  <c r="F11"/>
  <c r="G161"/>
  <c r="F163"/>
  <c r="F143"/>
  <c r="G141"/>
  <c r="F141" s="1"/>
  <c r="F215"/>
  <c r="G210"/>
  <c r="F242"/>
  <c r="G240"/>
  <c r="F240" s="1"/>
  <c r="F138"/>
  <c r="F44"/>
  <c r="H88"/>
  <c r="F172"/>
  <c r="H210"/>
  <c r="F258"/>
  <c r="G88"/>
  <c r="F158"/>
  <c r="H161"/>
  <c r="F246"/>
  <c r="H62"/>
  <c r="F13"/>
  <c r="H20"/>
  <c r="H9" s="1"/>
  <c r="H8" s="1"/>
  <c r="G62"/>
  <c r="F62" s="1"/>
  <c r="F90"/>
  <c r="F96"/>
  <c r="F140"/>
  <c r="F165"/>
  <c r="F174"/>
  <c r="F217"/>
  <c r="F226"/>
  <c r="F248"/>
  <c r="G271"/>
  <c r="F271" s="1"/>
  <c r="F46"/>
  <c r="H161" i="31"/>
  <c r="E43" i="30"/>
  <c r="D43" s="1"/>
  <c r="F212" i="31"/>
  <c r="F219"/>
  <c r="E99" i="32"/>
  <c r="D99" s="1"/>
  <c r="E129"/>
  <c r="F180"/>
  <c r="D180" s="1"/>
  <c r="F221"/>
  <c r="D221" s="1"/>
  <c r="I13" i="34"/>
  <c r="I11" s="1"/>
  <c r="H568"/>
  <c r="G158" i="31"/>
  <c r="G141" s="1"/>
  <c r="F141" s="1"/>
  <c r="E103" i="32"/>
  <c r="D103" s="1"/>
  <c r="E133"/>
  <c r="D133" s="1"/>
  <c r="F185"/>
  <c r="D185" s="1"/>
  <c r="H349" i="34"/>
  <c r="H329" s="1"/>
  <c r="H411"/>
  <c r="H409" s="1"/>
  <c r="I531"/>
  <c r="I529" s="1"/>
  <c r="F220" i="31"/>
  <c r="F260"/>
  <c r="E78" i="32"/>
  <c r="D78" s="1"/>
  <c r="E167"/>
  <c r="H98" i="34"/>
  <c r="H96" s="1"/>
  <c r="G413"/>
  <c r="I432"/>
  <c r="I430" s="1"/>
  <c r="H550"/>
  <c r="F20" i="31"/>
  <c r="H210"/>
  <c r="E23" i="30"/>
  <c r="E21" s="1"/>
  <c r="D21" s="1"/>
  <c r="F119"/>
  <c r="D119" s="1"/>
  <c r="D125"/>
  <c r="D122" s="1"/>
  <c r="F129" i="31"/>
  <c r="F172"/>
  <c r="G215"/>
  <c r="F215" s="1"/>
  <c r="D141" i="32"/>
  <c r="D163"/>
  <c r="F208"/>
  <c r="D208" s="1"/>
  <c r="D215"/>
  <c r="F224"/>
  <c r="D224" s="1"/>
  <c r="G100" i="34"/>
  <c r="H234"/>
  <c r="H282"/>
  <c r="H280" s="1"/>
  <c r="G280" s="1"/>
  <c r="G348"/>
  <c r="G365"/>
  <c r="I411"/>
  <c r="I409" s="1"/>
  <c r="G409" s="1"/>
  <c r="H432"/>
  <c r="H430" s="1"/>
  <c r="G430" s="1"/>
  <c r="G570"/>
  <c r="H575"/>
  <c r="G575" s="1"/>
  <c r="G600"/>
  <c r="F71" i="30"/>
  <c r="D71" s="1"/>
  <c r="G11" i="31"/>
  <c r="F33"/>
  <c r="F96"/>
  <c r="F137"/>
  <c r="F140"/>
  <c r="H141"/>
  <c r="F165"/>
  <c r="F226"/>
  <c r="H240"/>
  <c r="F249"/>
  <c r="E89" i="32"/>
  <c r="D89" s="1"/>
  <c r="E148"/>
  <c r="D148" s="1"/>
  <c r="D166"/>
  <c r="G39" i="34"/>
  <c r="E18" i="30"/>
  <c r="D18" s="1"/>
  <c r="E64"/>
  <c r="D64" s="1"/>
  <c r="G31" i="31"/>
  <c r="F31" s="1"/>
  <c r="H88"/>
  <c r="F145"/>
  <c r="F174"/>
  <c r="F214"/>
  <c r="F217"/>
  <c r="F228"/>
  <c r="F244"/>
  <c r="H271"/>
  <c r="E14" i="32"/>
  <c r="E22"/>
  <c r="E12" s="1"/>
  <c r="E51"/>
  <c r="D51" s="1"/>
  <c r="E85"/>
  <c r="E144"/>
  <c r="F200"/>
  <c r="D200" s="1"/>
  <c r="F216"/>
  <c r="D216" s="1"/>
  <c r="H73" i="34"/>
  <c r="G73" s="1"/>
  <c r="I361"/>
  <c r="H399"/>
  <c r="H397" s="1"/>
  <c r="H407"/>
  <c r="H615"/>
  <c r="H609" s="1"/>
  <c r="G609" s="1"/>
  <c r="H770"/>
  <c r="F94" i="31"/>
  <c r="F138"/>
  <c r="F163"/>
  <c r="F224"/>
  <c r="F258"/>
  <c r="E127" i="32"/>
  <c r="D127" s="1"/>
  <c r="E13" i="30"/>
  <c r="H9" i="31"/>
  <c r="G113"/>
  <c r="F113" s="1"/>
  <c r="G623" i="34"/>
  <c r="I641"/>
  <c r="I639" s="1"/>
  <c r="I98"/>
  <c r="I96" s="1"/>
  <c r="I9" s="1"/>
  <c r="I355"/>
  <c r="I353" s="1"/>
  <c r="G353" s="1"/>
  <c r="H425"/>
  <c r="H423" s="1"/>
  <c r="I425"/>
  <c r="I568"/>
  <c r="G568" s="1"/>
  <c r="H63"/>
  <c r="G63" s="1"/>
  <c r="G615"/>
  <c r="G770"/>
  <c r="H768"/>
  <c r="G768" s="1"/>
  <c r="H792"/>
  <c r="G794"/>
  <c r="G363"/>
  <c r="H361"/>
  <c r="H232"/>
  <c r="H548"/>
  <c r="H729"/>
  <c r="G729" s="1"/>
  <c r="G258"/>
  <c r="G411"/>
  <c r="G355"/>
  <c r="G425"/>
  <c r="I423"/>
  <c r="G688"/>
  <c r="H686"/>
  <c r="G686" s="1"/>
  <c r="G222"/>
  <c r="I234"/>
  <c r="I232" s="1"/>
  <c r="G237"/>
  <c r="G357"/>
  <c r="G439"/>
  <c r="I550"/>
  <c r="G559"/>
  <c r="G689"/>
  <c r="I693"/>
  <c r="I691" s="1"/>
  <c r="I637" s="1"/>
  <c r="G774"/>
  <c r="G796"/>
  <c r="H13"/>
  <c r="G76"/>
  <c r="G286"/>
  <c r="I399"/>
  <c r="I397" s="1"/>
  <c r="I359" s="1"/>
  <c r="G429"/>
  <c r="I440"/>
  <c r="G440" s="1"/>
  <c r="G617"/>
  <c r="H641"/>
  <c r="H693"/>
  <c r="I258"/>
  <c r="I252" s="1"/>
  <c r="G252" s="1"/>
  <c r="I349"/>
  <c r="I329" s="1"/>
  <c r="H605"/>
  <c r="G605" s="1"/>
  <c r="G401"/>
  <c r="H531"/>
  <c r="G598"/>
  <c r="G731"/>
  <c r="D45" i="33"/>
  <c r="E33"/>
  <c r="D88"/>
  <c r="E82"/>
  <c r="F35"/>
  <c r="E55"/>
  <c r="D55" s="1"/>
  <c r="D72"/>
  <c r="D14" i="32"/>
  <c r="E142"/>
  <c r="D142" s="1"/>
  <c r="D144"/>
  <c r="D175"/>
  <c r="F206"/>
  <c r="D206" s="1"/>
  <c r="E74"/>
  <c r="D74" s="1"/>
  <c r="E115"/>
  <c r="D115" s="1"/>
  <c r="D16"/>
  <c r="D57"/>
  <c r="D80"/>
  <c r="D88"/>
  <c r="D91"/>
  <c r="D105"/>
  <c r="D129"/>
  <c r="D135"/>
  <c r="D21"/>
  <c r="E27"/>
  <c r="E36"/>
  <c r="D36" s="1"/>
  <c r="E41"/>
  <c r="D41" s="1"/>
  <c r="E58"/>
  <c r="D58" s="1"/>
  <c r="E70"/>
  <c r="E95"/>
  <c r="D146"/>
  <c r="D151"/>
  <c r="D156"/>
  <c r="D159"/>
  <c r="D177"/>
  <c r="D182"/>
  <c r="D187"/>
  <c r="D194"/>
  <c r="D199"/>
  <c r="D202"/>
  <c r="D210"/>
  <c r="F62" i="31"/>
  <c r="F169"/>
  <c r="G161"/>
  <c r="F161" s="1"/>
  <c r="F64"/>
  <c r="F103"/>
  <c r="F135"/>
  <c r="F143"/>
  <c r="F171"/>
  <c r="F183"/>
  <c r="F242"/>
  <c r="F273"/>
  <c r="F69"/>
  <c r="G229"/>
  <c r="F229" s="1"/>
  <c r="G292"/>
  <c r="F292" s="1"/>
  <c r="G305"/>
  <c r="G246"/>
  <c r="F246" s="1"/>
  <c r="D62" i="30"/>
  <c r="D13"/>
  <c r="D16"/>
  <c r="D120"/>
  <c r="E46"/>
  <c r="D46" s="1"/>
  <c r="E85"/>
  <c r="D85" s="1"/>
  <c r="E90"/>
  <c r="D90" s="1"/>
  <c r="E89" s="1"/>
  <c r="D89" s="1"/>
  <c r="F122"/>
  <c r="D24"/>
  <c r="D63"/>
  <c r="D65"/>
  <c r="E80"/>
  <c r="H307" i="29"/>
  <c r="L305"/>
  <c r="H305" s="1"/>
  <c r="P10"/>
  <c r="H96"/>
  <c r="J307"/>
  <c r="N305"/>
  <c r="H90"/>
  <c r="H41"/>
  <c r="Q307"/>
  <c r="K242"/>
  <c r="L13"/>
  <c r="L214"/>
  <c r="L256"/>
  <c r="R260"/>
  <c r="N8" i="28"/>
  <c r="N143" s="1"/>
  <c r="N145" s="1"/>
  <c r="J24"/>
  <c r="F24" s="1"/>
  <c r="F25"/>
  <c r="R27"/>
  <c r="V27" s="1"/>
  <c r="Y8"/>
  <c r="F10"/>
  <c r="F9" s="1"/>
  <c r="F8" s="1"/>
  <c r="F143" s="1"/>
  <c r="F145" s="1"/>
  <c r="M82"/>
  <c r="M66" s="1"/>
  <c r="M8" s="1"/>
  <c r="M143" s="1"/>
  <c r="M145" s="1"/>
  <c r="I11" i="27"/>
  <c r="H33"/>
  <c r="L11"/>
  <c r="H11" s="1"/>
  <c r="L143"/>
  <c r="H143" s="1"/>
  <c r="H145"/>
  <c r="I260"/>
  <c r="M242"/>
  <c r="I242" s="1"/>
  <c r="H171"/>
  <c r="L163"/>
  <c r="H163" s="1"/>
  <c r="J217"/>
  <c r="N212"/>
  <c r="N242"/>
  <c r="N90"/>
  <c r="J90" s="1"/>
  <c r="I212"/>
  <c r="R212"/>
  <c r="L212"/>
  <c r="H212" s="1"/>
  <c r="H217"/>
  <c r="M90"/>
  <c r="I90" s="1"/>
  <c r="R90"/>
  <c r="O212"/>
  <c r="J139"/>
  <c r="I142"/>
  <c r="I162"/>
  <c r="G171"/>
  <c r="I174"/>
  <c r="I217"/>
  <c r="K248"/>
  <c r="G248" s="1"/>
  <c r="M294"/>
  <c r="G142" i="26"/>
  <c r="I13" i="27"/>
  <c r="L242"/>
  <c r="H242" s="1"/>
  <c r="K305"/>
  <c r="G305" s="1"/>
  <c r="I309"/>
  <c r="G140"/>
  <c r="K217"/>
  <c r="G217" s="1"/>
  <c r="K226"/>
  <c r="G226" s="1"/>
  <c r="K242"/>
  <c r="G242" s="1"/>
  <c r="O242"/>
  <c r="R307"/>
  <c r="R305" s="1"/>
  <c r="G26"/>
  <c r="H35"/>
  <c r="J228"/>
  <c r="N143"/>
  <c r="J143" s="1"/>
  <c r="G147"/>
  <c r="N248"/>
  <c r="J248" s="1"/>
  <c r="O143" i="26"/>
  <c r="O145" s="1"/>
  <c r="K13" i="27"/>
  <c r="G13" s="1"/>
  <c r="K96"/>
  <c r="G96" s="1"/>
  <c r="J262"/>
  <c r="P10"/>
  <c r="H307"/>
  <c r="L305"/>
  <c r="G102"/>
  <c r="N305"/>
  <c r="K39"/>
  <c r="G39" s="1"/>
  <c r="K64"/>
  <c r="G64" s="1"/>
  <c r="K115"/>
  <c r="G142"/>
  <c r="Q307"/>
  <c r="K231"/>
  <c r="K22"/>
  <c r="O102"/>
  <c r="O90" s="1"/>
  <c r="K145"/>
  <c r="K160"/>
  <c r="G160" s="1"/>
  <c r="K183"/>
  <c r="G183" s="1"/>
  <c r="R260"/>
  <c r="F13" i="26"/>
  <c r="J10"/>
  <c r="K24"/>
  <c r="J24"/>
  <c r="F24" s="1"/>
  <c r="L23" i="24"/>
  <c r="L174" s="1"/>
  <c r="H34"/>
  <c r="H23" s="1"/>
  <c r="H174" s="1"/>
  <c r="L107"/>
  <c r="L123"/>
  <c r="H146"/>
  <c r="F23"/>
  <c r="F174" s="1"/>
  <c r="L34"/>
  <c r="L84"/>
  <c r="L146"/>
  <c r="J23"/>
  <c r="J174" s="1"/>
  <c r="G23"/>
  <c r="G174" s="1"/>
  <c r="E26"/>
  <c r="J24" i="22"/>
  <c r="I23"/>
  <c r="J11"/>
  <c r="I10"/>
  <c r="N10" i="6"/>
  <c r="G33"/>
  <c r="R309" i="21"/>
  <c r="Q309"/>
  <c r="Q307" s="1"/>
  <c r="Q305" s="1"/>
  <c r="P309"/>
  <c r="P307" s="1"/>
  <c r="P305" s="1"/>
  <c r="N309"/>
  <c r="N307" s="1"/>
  <c r="M309"/>
  <c r="M307" s="1"/>
  <c r="L309"/>
  <c r="K309"/>
  <c r="G309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P294" s="1"/>
  <c r="P273" s="1"/>
  <c r="O296"/>
  <c r="O294" s="1"/>
  <c r="O273" s="1"/>
  <c r="N296"/>
  <c r="N294" s="1"/>
  <c r="M296"/>
  <c r="I296" s="1"/>
  <c r="L296"/>
  <c r="H296" s="1"/>
  <c r="K296"/>
  <c r="K294" s="1"/>
  <c r="R294"/>
  <c r="R273" s="1"/>
  <c r="Q294"/>
  <c r="Q273" s="1"/>
  <c r="M294"/>
  <c r="M273" s="1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H288" s="1"/>
  <c r="K288"/>
  <c r="J288"/>
  <c r="I288"/>
  <c r="G288"/>
  <c r="J287"/>
  <c r="I287"/>
  <c r="H287"/>
  <c r="G287"/>
  <c r="R285"/>
  <c r="Q285"/>
  <c r="P285"/>
  <c r="O285"/>
  <c r="N285"/>
  <c r="M285"/>
  <c r="L285"/>
  <c r="H285" s="1"/>
  <c r="K285"/>
  <c r="J285"/>
  <c r="I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N262"/>
  <c r="N260" s="1"/>
  <c r="M262"/>
  <c r="I262" s="1"/>
  <c r="L262"/>
  <c r="L260" s="1"/>
  <c r="K262"/>
  <c r="K260" s="1"/>
  <c r="Q260"/>
  <c r="P260"/>
  <c r="O260"/>
  <c r="J259"/>
  <c r="I259"/>
  <c r="H259"/>
  <c r="G259"/>
  <c r="N258"/>
  <c r="J258" s="1"/>
  <c r="M258"/>
  <c r="I258" s="1"/>
  <c r="L258"/>
  <c r="H258" s="1"/>
  <c r="K258"/>
  <c r="G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N248" s="1"/>
  <c r="J248" s="1"/>
  <c r="M250"/>
  <c r="I250" s="1"/>
  <c r="L250"/>
  <c r="H250" s="1"/>
  <c r="K250"/>
  <c r="G250" s="1"/>
  <c r="R248"/>
  <c r="Q248"/>
  <c r="P248"/>
  <c r="O248"/>
  <c r="J247"/>
  <c r="I247"/>
  <c r="H247"/>
  <c r="G247"/>
  <c r="R246"/>
  <c r="R244" s="1"/>
  <c r="Q246"/>
  <c r="Q244" s="1"/>
  <c r="Q242" s="1"/>
  <c r="P246"/>
  <c r="O246"/>
  <c r="N246"/>
  <c r="N244" s="1"/>
  <c r="M246"/>
  <c r="I246" s="1"/>
  <c r="L246"/>
  <c r="H246" s="1"/>
  <c r="K246"/>
  <c r="G246"/>
  <c r="P244"/>
  <c r="O244"/>
  <c r="L244"/>
  <c r="H244" s="1"/>
  <c r="K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I236" s="1"/>
  <c r="L236"/>
  <c r="K236"/>
  <c r="J236"/>
  <c r="H236"/>
  <c r="G236"/>
  <c r="N235"/>
  <c r="J235" s="1"/>
  <c r="M235"/>
  <c r="I235" s="1"/>
  <c r="L235"/>
  <c r="H235" s="1"/>
  <c r="K235"/>
  <c r="G235" s="1"/>
  <c r="N234"/>
  <c r="N231" s="1"/>
  <c r="J231" s="1"/>
  <c r="M234"/>
  <c r="I234" s="1"/>
  <c r="L234"/>
  <c r="H234" s="1"/>
  <c r="K234"/>
  <c r="G234" s="1"/>
  <c r="J233"/>
  <c r="I233"/>
  <c r="H233"/>
  <c r="G233"/>
  <c r="R231"/>
  <c r="Q231"/>
  <c r="P231"/>
  <c r="O231"/>
  <c r="R230"/>
  <c r="Q230"/>
  <c r="P230"/>
  <c r="O230"/>
  <c r="N230"/>
  <c r="M230"/>
  <c r="I230" s="1"/>
  <c r="L230"/>
  <c r="H230" s="1"/>
  <c r="K230"/>
  <c r="J229"/>
  <c r="I229"/>
  <c r="H229"/>
  <c r="G229"/>
  <c r="R228"/>
  <c r="Q228"/>
  <c r="P228"/>
  <c r="O228"/>
  <c r="N228"/>
  <c r="J228" s="1"/>
  <c r="M228"/>
  <c r="L228"/>
  <c r="K228"/>
  <c r="G228" s="1"/>
  <c r="H228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J222" s="1"/>
  <c r="M222"/>
  <c r="I222" s="1"/>
  <c r="L222"/>
  <c r="H222" s="1"/>
  <c r="K222"/>
  <c r="R221"/>
  <c r="Q221"/>
  <c r="P221"/>
  <c r="O221"/>
  <c r="N221"/>
  <c r="J221" s="1"/>
  <c r="M221"/>
  <c r="I221" s="1"/>
  <c r="L221"/>
  <c r="K221"/>
  <c r="H221"/>
  <c r="G221"/>
  <c r="J220"/>
  <c r="I220"/>
  <c r="H220"/>
  <c r="G220"/>
  <c r="R219"/>
  <c r="Q219"/>
  <c r="P219"/>
  <c r="P217" s="1"/>
  <c r="O219"/>
  <c r="N219"/>
  <c r="M219"/>
  <c r="I219" s="1"/>
  <c r="L219"/>
  <c r="H219" s="1"/>
  <c r="K219"/>
  <c r="G219" s="1"/>
  <c r="J219"/>
  <c r="R216"/>
  <c r="R214" s="1"/>
  <c r="Q216"/>
  <c r="Q214" s="1"/>
  <c r="P216"/>
  <c r="O216"/>
  <c r="O214" s="1"/>
  <c r="N216"/>
  <c r="J216" s="1"/>
  <c r="M216"/>
  <c r="I216" s="1"/>
  <c r="L216"/>
  <c r="K216"/>
  <c r="G216" s="1"/>
  <c r="H216"/>
  <c r="P214"/>
  <c r="H214" s="1"/>
  <c r="L214"/>
  <c r="J211"/>
  <c r="I211"/>
  <c r="H211"/>
  <c r="G211"/>
  <c r="J210"/>
  <c r="I210"/>
  <c r="H210"/>
  <c r="G210"/>
  <c r="R208"/>
  <c r="Q208"/>
  <c r="P208"/>
  <c r="O208"/>
  <c r="N208"/>
  <c r="M208"/>
  <c r="I208" s="1"/>
  <c r="L208"/>
  <c r="K208"/>
  <c r="J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I185" s="1"/>
  <c r="L185"/>
  <c r="K185"/>
  <c r="J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P177"/>
  <c r="O177"/>
  <c r="N177"/>
  <c r="M177"/>
  <c r="I177" s="1"/>
  <c r="L177"/>
  <c r="K177"/>
  <c r="J177"/>
  <c r="H177"/>
  <c r="G177"/>
  <c r="R176"/>
  <c r="R174" s="1"/>
  <c r="Q176"/>
  <c r="P176"/>
  <c r="P174" s="1"/>
  <c r="O176"/>
  <c r="O174" s="1"/>
  <c r="N176"/>
  <c r="M176"/>
  <c r="M174" s="1"/>
  <c r="L176"/>
  <c r="L174" s="1"/>
  <c r="K176"/>
  <c r="K174" s="1"/>
  <c r="J176"/>
  <c r="Q174"/>
  <c r="N174"/>
  <c r="R173"/>
  <c r="Q173"/>
  <c r="P173"/>
  <c r="P171" s="1"/>
  <c r="O173"/>
  <c r="O171" s="1"/>
  <c r="N173"/>
  <c r="M173"/>
  <c r="I173" s="1"/>
  <c r="L173"/>
  <c r="H173" s="1"/>
  <c r="K173"/>
  <c r="G173" s="1"/>
  <c r="J173"/>
  <c r="R171"/>
  <c r="J171" s="1"/>
  <c r="Q171"/>
  <c r="N171"/>
  <c r="M171"/>
  <c r="I171" s="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P165"/>
  <c r="O165"/>
  <c r="N165"/>
  <c r="M165"/>
  <c r="I165" s="1"/>
  <c r="L165"/>
  <c r="H165" s="1"/>
  <c r="K165"/>
  <c r="G165" s="1"/>
  <c r="J165"/>
  <c r="R162"/>
  <c r="R160" s="1"/>
  <c r="Q162"/>
  <c r="P162"/>
  <c r="P160" s="1"/>
  <c r="O162"/>
  <c r="O160" s="1"/>
  <c r="N162"/>
  <c r="N160" s="1"/>
  <c r="M162"/>
  <c r="I162" s="1"/>
  <c r="L162"/>
  <c r="L160" s="1"/>
  <c r="H160" s="1"/>
  <c r="K162"/>
  <c r="G162" s="1"/>
  <c r="Q160"/>
  <c r="J159"/>
  <c r="I159"/>
  <c r="H159"/>
  <c r="G159"/>
  <c r="R157"/>
  <c r="Q157"/>
  <c r="P157"/>
  <c r="O157"/>
  <c r="N157"/>
  <c r="M157"/>
  <c r="I157" s="1"/>
  <c r="L157"/>
  <c r="K157"/>
  <c r="J157"/>
  <c r="H157"/>
  <c r="G157"/>
  <c r="J156"/>
  <c r="I156"/>
  <c r="H156"/>
  <c r="G156"/>
  <c r="R154"/>
  <c r="Q154"/>
  <c r="P154"/>
  <c r="O154"/>
  <c r="N154"/>
  <c r="M154"/>
  <c r="I154" s="1"/>
  <c r="L154"/>
  <c r="K154"/>
  <c r="J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R145" s="1"/>
  <c r="Q147"/>
  <c r="P147"/>
  <c r="O147"/>
  <c r="O145" s="1"/>
  <c r="N147"/>
  <c r="N145" s="1"/>
  <c r="J145" s="1"/>
  <c r="M147"/>
  <c r="L147"/>
  <c r="H147" s="1"/>
  <c r="K147"/>
  <c r="G147" s="1"/>
  <c r="I147"/>
  <c r="Q145"/>
  <c r="P145"/>
  <c r="H145" s="1"/>
  <c r="M145"/>
  <c r="I145" s="1"/>
  <c r="L145"/>
  <c r="K145"/>
  <c r="R142"/>
  <c r="R140" s="1"/>
  <c r="Q142"/>
  <c r="P142"/>
  <c r="O142"/>
  <c r="O140" s="1"/>
  <c r="N142"/>
  <c r="N140" s="1"/>
  <c r="J140" s="1"/>
  <c r="M142"/>
  <c r="I142" s="1"/>
  <c r="L142"/>
  <c r="K142"/>
  <c r="G142" s="1"/>
  <c r="H142"/>
  <c r="Q140"/>
  <c r="P140"/>
  <c r="L140"/>
  <c r="R139"/>
  <c r="Q139"/>
  <c r="P139"/>
  <c r="O139"/>
  <c r="N139"/>
  <c r="N131" s="1"/>
  <c r="J131" s="1"/>
  <c r="M139"/>
  <c r="I139" s="1"/>
  <c r="L139"/>
  <c r="H139" s="1"/>
  <c r="K139"/>
  <c r="G139" s="1"/>
  <c r="J139"/>
  <c r="J138"/>
  <c r="I138"/>
  <c r="H138"/>
  <c r="G138"/>
  <c r="R137"/>
  <c r="J137" s="1"/>
  <c r="Q137"/>
  <c r="I137" s="1"/>
  <c r="P137"/>
  <c r="H137" s="1"/>
  <c r="O137"/>
  <c r="G137" s="1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P131"/>
  <c r="L131"/>
  <c r="K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I125" s="1"/>
  <c r="P125"/>
  <c r="O125"/>
  <c r="N125"/>
  <c r="M125"/>
  <c r="L125"/>
  <c r="K125"/>
  <c r="J125"/>
  <c r="H125"/>
  <c r="G125"/>
  <c r="J124"/>
  <c r="I124"/>
  <c r="H124"/>
  <c r="G124"/>
  <c r="R122"/>
  <c r="Q122"/>
  <c r="P122"/>
  <c r="O122"/>
  <c r="N122"/>
  <c r="M122"/>
  <c r="I122" s="1"/>
  <c r="L122"/>
  <c r="K122"/>
  <c r="J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Q115" s="1"/>
  <c r="P117"/>
  <c r="P115" s="1"/>
  <c r="O117"/>
  <c r="O115" s="1"/>
  <c r="N117"/>
  <c r="M117"/>
  <c r="I117" s="1"/>
  <c r="L117"/>
  <c r="H117" s="1"/>
  <c r="K117"/>
  <c r="K115" s="1"/>
  <c r="G115" s="1"/>
  <c r="J117"/>
  <c r="G117"/>
  <c r="R115"/>
  <c r="N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I110" s="1"/>
  <c r="L110"/>
  <c r="K110"/>
  <c r="J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Q105"/>
  <c r="I105" s="1"/>
  <c r="P105"/>
  <c r="H105" s="1"/>
  <c r="O105"/>
  <c r="G105" s="1"/>
  <c r="J104"/>
  <c r="I104"/>
  <c r="H104"/>
  <c r="G104"/>
  <c r="P102"/>
  <c r="O102"/>
  <c r="G102" s="1"/>
  <c r="N102"/>
  <c r="M102"/>
  <c r="L102"/>
  <c r="H102" s="1"/>
  <c r="K102"/>
  <c r="J101"/>
  <c r="I101"/>
  <c r="H101"/>
  <c r="G101"/>
  <c r="J100"/>
  <c r="I100"/>
  <c r="H100"/>
  <c r="G100"/>
  <c r="J99"/>
  <c r="I99"/>
  <c r="H99"/>
  <c r="G99"/>
  <c r="R98"/>
  <c r="Q98"/>
  <c r="Q96" s="1"/>
  <c r="P98"/>
  <c r="P96" s="1"/>
  <c r="O98"/>
  <c r="N98"/>
  <c r="M98"/>
  <c r="I98" s="1"/>
  <c r="L98"/>
  <c r="H98" s="1"/>
  <c r="K98"/>
  <c r="J98"/>
  <c r="G98"/>
  <c r="R96"/>
  <c r="O96"/>
  <c r="N96"/>
  <c r="K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I81" s="1"/>
  <c r="L81"/>
  <c r="K81"/>
  <c r="J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I48" s="1"/>
  <c r="L48"/>
  <c r="K48"/>
  <c r="J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Q33" s="1"/>
  <c r="P35"/>
  <c r="P33" s="1"/>
  <c r="O35"/>
  <c r="O33" s="1"/>
  <c r="N35"/>
  <c r="J35" s="1"/>
  <c r="M35"/>
  <c r="I35" s="1"/>
  <c r="L35"/>
  <c r="L33" s="1"/>
  <c r="H33" s="1"/>
  <c r="K35"/>
  <c r="G35" s="1"/>
  <c r="H35"/>
  <c r="R33"/>
  <c r="N33"/>
  <c r="J33" s="1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Q26"/>
  <c r="P26"/>
  <c r="P22" s="1"/>
  <c r="O26"/>
  <c r="O22" s="1"/>
  <c r="N26"/>
  <c r="N22" s="1"/>
  <c r="J22" s="1"/>
  <c r="M26"/>
  <c r="I26" s="1"/>
  <c r="L26"/>
  <c r="H26" s="1"/>
  <c r="K26"/>
  <c r="K22" s="1"/>
  <c r="G22" s="1"/>
  <c r="J26"/>
  <c r="J25"/>
  <c r="I25"/>
  <c r="H25"/>
  <c r="G25"/>
  <c r="J24"/>
  <c r="I24"/>
  <c r="H24"/>
  <c r="G24"/>
  <c r="Q22"/>
  <c r="M22"/>
  <c r="I22" s="1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R13" s="1"/>
  <c r="R11" s="1"/>
  <c r="Q15"/>
  <c r="P15"/>
  <c r="P13" s="1"/>
  <c r="O15"/>
  <c r="O13" s="1"/>
  <c r="N15"/>
  <c r="J15" s="1"/>
  <c r="M15"/>
  <c r="I15" s="1"/>
  <c r="L15"/>
  <c r="L13" s="1"/>
  <c r="K15"/>
  <c r="K13" s="1"/>
  <c r="Q13"/>
  <c r="L143" i="20"/>
  <c r="L145" s="1"/>
  <c r="H143"/>
  <c r="H145" s="1"/>
  <c r="D143"/>
  <c r="D145" s="1"/>
  <c r="O142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O85" s="1"/>
  <c r="O8" s="1"/>
  <c r="N135"/>
  <c r="M135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K85" s="1"/>
  <c r="K8" s="1"/>
  <c r="J129"/>
  <c r="I129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G100" s="1"/>
  <c r="G99" s="1"/>
  <c r="G85" s="1"/>
  <c r="G8" s="1"/>
  <c r="F103"/>
  <c r="E103"/>
  <c r="K100"/>
  <c r="J100"/>
  <c r="I100"/>
  <c r="H100"/>
  <c r="F100"/>
  <c r="E100"/>
  <c r="D100"/>
  <c r="K99"/>
  <c r="J99"/>
  <c r="I99"/>
  <c r="H99"/>
  <c r="F99"/>
  <c r="E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N85"/>
  <c r="M85"/>
  <c r="L85"/>
  <c r="J85"/>
  <c r="I85"/>
  <c r="H85"/>
  <c r="F85"/>
  <c r="E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E73" s="1"/>
  <c r="E66" s="1"/>
  <c r="D74"/>
  <c r="O73"/>
  <c r="N73"/>
  <c r="M73"/>
  <c r="L73"/>
  <c r="G73"/>
  <c r="F73"/>
  <c r="F66" s="1"/>
  <c r="D73"/>
  <c r="O66"/>
  <c r="N66"/>
  <c r="N8" s="1"/>
  <c r="N143" s="1"/>
  <c r="N145" s="1"/>
  <c r="M66"/>
  <c r="M8" s="1"/>
  <c r="M143" s="1"/>
  <c r="M145" s="1"/>
  <c r="L66"/>
  <c r="K66"/>
  <c r="J66"/>
  <c r="I66"/>
  <c r="H66"/>
  <c r="G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E57" s="1"/>
  <c r="H57"/>
  <c r="G57"/>
  <c r="F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I37"/>
  <c r="E37" s="1"/>
  <c r="H37"/>
  <c r="G37"/>
  <c r="F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J25"/>
  <c r="I25"/>
  <c r="E25" s="1"/>
  <c r="H25"/>
  <c r="G25"/>
  <c r="F25"/>
  <c r="D25"/>
  <c r="K24"/>
  <c r="J24"/>
  <c r="I24"/>
  <c r="E24" s="1"/>
  <c r="H24"/>
  <c r="G24"/>
  <c r="F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I13"/>
  <c r="H13"/>
  <c r="G13"/>
  <c r="F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G10"/>
  <c r="F10"/>
  <c r="E10"/>
  <c r="D10"/>
  <c r="K9"/>
  <c r="J9"/>
  <c r="J8" s="1"/>
  <c r="J143" s="1"/>
  <c r="J145" s="1"/>
  <c r="H9"/>
  <c r="G9"/>
  <c r="F9"/>
  <c r="F8" s="1"/>
  <c r="F143" s="1"/>
  <c r="F145" s="1"/>
  <c r="D9"/>
  <c r="L8"/>
  <c r="H8"/>
  <c r="D8"/>
  <c r="R309" i="19"/>
  <c r="R307" s="1"/>
  <c r="R305" s="1"/>
  <c r="Q309"/>
  <c r="P309"/>
  <c r="N309"/>
  <c r="J309" s="1"/>
  <c r="M309"/>
  <c r="L309"/>
  <c r="H309" s="1"/>
  <c r="K309"/>
  <c r="G309"/>
  <c r="P307"/>
  <c r="P305" s="1"/>
  <c r="M307"/>
  <c r="M305" s="1"/>
  <c r="K307"/>
  <c r="G307" s="1"/>
  <c r="O305"/>
  <c r="K305"/>
  <c r="G305" s="1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P294" s="1"/>
  <c r="P273" s="1"/>
  <c r="O296"/>
  <c r="O294" s="1"/>
  <c r="O273" s="1"/>
  <c r="N296"/>
  <c r="J296" s="1"/>
  <c r="M296"/>
  <c r="L296"/>
  <c r="L294" s="1"/>
  <c r="K296"/>
  <c r="G296" s="1"/>
  <c r="I296"/>
  <c r="H296"/>
  <c r="R294"/>
  <c r="R273" s="1"/>
  <c r="Q294"/>
  <c r="Q273" s="1"/>
  <c r="N294"/>
  <c r="J294" s="1"/>
  <c r="M294"/>
  <c r="M273" s="1"/>
  <c r="I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G275" s="1"/>
  <c r="J275"/>
  <c r="I275"/>
  <c r="H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G264" s="1"/>
  <c r="J264"/>
  <c r="I264"/>
  <c r="H264"/>
  <c r="J263"/>
  <c r="I263"/>
  <c r="H263"/>
  <c r="G263"/>
  <c r="R262"/>
  <c r="N262"/>
  <c r="M262"/>
  <c r="M260" s="1"/>
  <c r="I260" s="1"/>
  <c r="L262"/>
  <c r="H262" s="1"/>
  <c r="K262"/>
  <c r="G262"/>
  <c r="Q260"/>
  <c r="P260"/>
  <c r="O260"/>
  <c r="N260"/>
  <c r="K260"/>
  <c r="G260"/>
  <c r="J259"/>
  <c r="I259"/>
  <c r="H259"/>
  <c r="G259"/>
  <c r="N258"/>
  <c r="M258"/>
  <c r="M256" s="1"/>
  <c r="I256" s="1"/>
  <c r="L258"/>
  <c r="H258" s="1"/>
  <c r="K258"/>
  <c r="J258"/>
  <c r="I258"/>
  <c r="G258"/>
  <c r="R256"/>
  <c r="Q256"/>
  <c r="P256"/>
  <c r="O256"/>
  <c r="N256"/>
  <c r="K256"/>
  <c r="G256" s="1"/>
  <c r="J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N248" s="1"/>
  <c r="J248" s="1"/>
  <c r="M250"/>
  <c r="I250" s="1"/>
  <c r="L250"/>
  <c r="H250" s="1"/>
  <c r="K250"/>
  <c r="G250" s="1"/>
  <c r="J250"/>
  <c r="R248"/>
  <c r="Q248"/>
  <c r="P248"/>
  <c r="O248"/>
  <c r="M248"/>
  <c r="I248" s="1"/>
  <c r="K248"/>
  <c r="G248"/>
  <c r="J247"/>
  <c r="I247"/>
  <c r="H247"/>
  <c r="G247"/>
  <c r="R246"/>
  <c r="R244" s="1"/>
  <c r="Q246"/>
  <c r="P246"/>
  <c r="O246"/>
  <c r="O244" s="1"/>
  <c r="N246"/>
  <c r="N244" s="1"/>
  <c r="J244" s="1"/>
  <c r="M246"/>
  <c r="L246"/>
  <c r="H246" s="1"/>
  <c r="K246"/>
  <c r="G246" s="1"/>
  <c r="J246"/>
  <c r="I246"/>
  <c r="Q244"/>
  <c r="P244"/>
  <c r="M244"/>
  <c r="M242" s="1"/>
  <c r="I242" s="1"/>
  <c r="L244"/>
  <c r="H244" s="1"/>
  <c r="Q242"/>
  <c r="P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G236" s="1"/>
  <c r="N236"/>
  <c r="M236"/>
  <c r="L236"/>
  <c r="K236"/>
  <c r="J236"/>
  <c r="I236"/>
  <c r="H236"/>
  <c r="N235"/>
  <c r="M235"/>
  <c r="M231" s="1"/>
  <c r="I231" s="1"/>
  <c r="L235"/>
  <c r="H235" s="1"/>
  <c r="K235"/>
  <c r="G235" s="1"/>
  <c r="J235"/>
  <c r="I235"/>
  <c r="N234"/>
  <c r="M234"/>
  <c r="L234"/>
  <c r="L231" s="1"/>
  <c r="H231" s="1"/>
  <c r="K234"/>
  <c r="G234" s="1"/>
  <c r="J234"/>
  <c r="I234"/>
  <c r="H234"/>
  <c r="J233"/>
  <c r="I233"/>
  <c r="H233"/>
  <c r="G233"/>
  <c r="R231"/>
  <c r="Q231"/>
  <c r="P231"/>
  <c r="O231"/>
  <c r="N231"/>
  <c r="J231"/>
  <c r="R230"/>
  <c r="Q230"/>
  <c r="P230"/>
  <c r="O230"/>
  <c r="N230"/>
  <c r="M230"/>
  <c r="L230"/>
  <c r="K230"/>
  <c r="J230"/>
  <c r="I230"/>
  <c r="H230"/>
  <c r="G230"/>
  <c r="J229"/>
  <c r="I229"/>
  <c r="H229"/>
  <c r="G229"/>
  <c r="R228"/>
  <c r="R226" s="1"/>
  <c r="Q228"/>
  <c r="Q226" s="1"/>
  <c r="P228"/>
  <c r="O228"/>
  <c r="N228"/>
  <c r="N226" s="1"/>
  <c r="J226" s="1"/>
  <c r="M228"/>
  <c r="I228" s="1"/>
  <c r="L228"/>
  <c r="H228" s="1"/>
  <c r="K228"/>
  <c r="J228"/>
  <c r="G228"/>
  <c r="P226"/>
  <c r="O226"/>
  <c r="L226"/>
  <c r="H226" s="1"/>
  <c r="K226"/>
  <c r="G226" s="1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G222"/>
  <c r="R221"/>
  <c r="Q221"/>
  <c r="P221"/>
  <c r="P217" s="1"/>
  <c r="O221"/>
  <c r="N221"/>
  <c r="M221"/>
  <c r="L221"/>
  <c r="L217" s="1"/>
  <c r="H217" s="1"/>
  <c r="K221"/>
  <c r="G221" s="1"/>
  <c r="J221"/>
  <c r="I221"/>
  <c r="H221"/>
  <c r="J220"/>
  <c r="I220"/>
  <c r="H220"/>
  <c r="G220"/>
  <c r="R219"/>
  <c r="Q219"/>
  <c r="P219"/>
  <c r="O219"/>
  <c r="N219"/>
  <c r="J219" s="1"/>
  <c r="M219"/>
  <c r="L219"/>
  <c r="K219"/>
  <c r="I219"/>
  <c r="H219"/>
  <c r="G219"/>
  <c r="R217"/>
  <c r="Q217"/>
  <c r="O217"/>
  <c r="N217"/>
  <c r="J217" s="1"/>
  <c r="M217"/>
  <c r="K217"/>
  <c r="G217" s="1"/>
  <c r="I217"/>
  <c r="R216"/>
  <c r="R214" s="1"/>
  <c r="R212" s="1"/>
  <c r="Q216"/>
  <c r="Q214" s="1"/>
  <c r="Q212" s="1"/>
  <c r="P216"/>
  <c r="O216"/>
  <c r="N216"/>
  <c r="N214" s="1"/>
  <c r="M216"/>
  <c r="I216" s="1"/>
  <c r="L216"/>
  <c r="H216" s="1"/>
  <c r="K216"/>
  <c r="G216" s="1"/>
  <c r="J216"/>
  <c r="P214"/>
  <c r="P212" s="1"/>
  <c r="O214"/>
  <c r="L214"/>
  <c r="L212" s="1"/>
  <c r="H212" s="1"/>
  <c r="K214"/>
  <c r="G214" s="1"/>
  <c r="H214"/>
  <c r="O212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H196" s="1"/>
  <c r="K196"/>
  <c r="J196"/>
  <c r="I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H190" s="1"/>
  <c r="K190"/>
  <c r="J190"/>
  <c r="I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G185" s="1"/>
  <c r="J185"/>
  <c r="I185"/>
  <c r="H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P163" s="1"/>
  <c r="O174"/>
  <c r="N174"/>
  <c r="M174"/>
  <c r="L174"/>
  <c r="H174" s="1"/>
  <c r="K174"/>
  <c r="J174"/>
  <c r="I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J167" s="1"/>
  <c r="M167"/>
  <c r="L167"/>
  <c r="K167"/>
  <c r="G167" s="1"/>
  <c r="I167"/>
  <c r="H167"/>
  <c r="R165"/>
  <c r="R163" s="1"/>
  <c r="Q165"/>
  <c r="P165"/>
  <c r="O165"/>
  <c r="O163" s="1"/>
  <c r="N165"/>
  <c r="N163" s="1"/>
  <c r="J163" s="1"/>
  <c r="M165"/>
  <c r="L165"/>
  <c r="H165" s="1"/>
  <c r="K165"/>
  <c r="G165" s="1"/>
  <c r="I165"/>
  <c r="Q163"/>
  <c r="M163"/>
  <c r="I163" s="1"/>
  <c r="R162"/>
  <c r="J162" s="1"/>
  <c r="Q162"/>
  <c r="P162"/>
  <c r="O162"/>
  <c r="N162"/>
  <c r="M162"/>
  <c r="L162"/>
  <c r="K162"/>
  <c r="I162"/>
  <c r="H162"/>
  <c r="G162"/>
  <c r="R160"/>
  <c r="R143" s="1"/>
  <c r="Q160"/>
  <c r="P160"/>
  <c r="O160"/>
  <c r="N160"/>
  <c r="N143" s="1"/>
  <c r="J143" s="1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G151" s="1"/>
  <c r="J151"/>
  <c r="I151"/>
  <c r="H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Q145" s="1"/>
  <c r="Q143" s="1"/>
  <c r="P147"/>
  <c r="O147"/>
  <c r="N147"/>
  <c r="M147"/>
  <c r="M145" s="1"/>
  <c r="L147"/>
  <c r="K147"/>
  <c r="G147" s="1"/>
  <c r="J147"/>
  <c r="I147"/>
  <c r="H147"/>
  <c r="R145"/>
  <c r="P145"/>
  <c r="O145"/>
  <c r="N145"/>
  <c r="L145"/>
  <c r="K145"/>
  <c r="J145"/>
  <c r="H145"/>
  <c r="G145"/>
  <c r="P143"/>
  <c r="O143"/>
  <c r="L143"/>
  <c r="H143" s="1"/>
  <c r="K143"/>
  <c r="G143" s="1"/>
  <c r="R142"/>
  <c r="R140" s="1"/>
  <c r="Q142"/>
  <c r="P142"/>
  <c r="O142"/>
  <c r="N142"/>
  <c r="J142" s="1"/>
  <c r="M142"/>
  <c r="I142" s="1"/>
  <c r="L142"/>
  <c r="K142"/>
  <c r="G142" s="1"/>
  <c r="H142"/>
  <c r="Q140"/>
  <c r="P140"/>
  <c r="O140"/>
  <c r="M140"/>
  <c r="L140"/>
  <c r="H140" s="1"/>
  <c r="K140"/>
  <c r="I140"/>
  <c r="G140"/>
  <c r="R139"/>
  <c r="Q139"/>
  <c r="P139"/>
  <c r="O139"/>
  <c r="G139" s="1"/>
  <c r="N139"/>
  <c r="M139"/>
  <c r="L139"/>
  <c r="L131" s="1"/>
  <c r="K139"/>
  <c r="K131" s="1"/>
  <c r="J139"/>
  <c r="I139"/>
  <c r="H139"/>
  <c r="J138"/>
  <c r="I138"/>
  <c r="H138"/>
  <c r="G138"/>
  <c r="R137"/>
  <c r="Q137"/>
  <c r="P137"/>
  <c r="H137" s="1"/>
  <c r="O137"/>
  <c r="G137" s="1"/>
  <c r="J137"/>
  <c r="I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N131"/>
  <c r="J131" s="1"/>
  <c r="M131"/>
  <c r="I131" s="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K115"/>
  <c r="G115" s="1"/>
  <c r="J115"/>
  <c r="I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H110" s="1"/>
  <c r="K110"/>
  <c r="J110"/>
  <c r="I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J102" s="1"/>
  <c r="Q105"/>
  <c r="Q102" s="1"/>
  <c r="I102" s="1"/>
  <c r="P105"/>
  <c r="H105" s="1"/>
  <c r="O105"/>
  <c r="G105" s="1"/>
  <c r="J104"/>
  <c r="I104"/>
  <c r="H104"/>
  <c r="G104"/>
  <c r="P102"/>
  <c r="O102"/>
  <c r="G102" s="1"/>
  <c r="N102"/>
  <c r="M102"/>
  <c r="L102"/>
  <c r="K102"/>
  <c r="H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R90" s="1"/>
  <c r="Q96"/>
  <c r="P96"/>
  <c r="N96"/>
  <c r="M96"/>
  <c r="M90" s="1"/>
  <c r="L96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H81" s="1"/>
  <c r="K81"/>
  <c r="J81"/>
  <c r="I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G66" s="1"/>
  <c r="J66"/>
  <c r="I66"/>
  <c r="R64"/>
  <c r="Q64"/>
  <c r="P64"/>
  <c r="O64"/>
  <c r="N64"/>
  <c r="M64"/>
  <c r="L64"/>
  <c r="K64"/>
  <c r="G64" s="1"/>
  <c r="J64"/>
  <c r="I64"/>
  <c r="H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H57" s="1"/>
  <c r="K57"/>
  <c r="J57"/>
  <c r="I57"/>
  <c r="G57"/>
  <c r="J56"/>
  <c r="I56"/>
  <c r="H56"/>
  <c r="G56"/>
  <c r="R54"/>
  <c r="Q54"/>
  <c r="P54"/>
  <c r="O54"/>
  <c r="N54"/>
  <c r="M54"/>
  <c r="L54"/>
  <c r="H54" s="1"/>
  <c r="K54"/>
  <c r="J54"/>
  <c r="I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R33" s="1"/>
  <c r="Q35"/>
  <c r="P35"/>
  <c r="O35"/>
  <c r="O33" s="1"/>
  <c r="N35"/>
  <c r="N33" s="1"/>
  <c r="J33" s="1"/>
  <c r="M35"/>
  <c r="L35"/>
  <c r="H35" s="1"/>
  <c r="K35"/>
  <c r="G35" s="1"/>
  <c r="J35"/>
  <c r="I35"/>
  <c r="Q33"/>
  <c r="P33"/>
  <c r="M33"/>
  <c r="L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G27" s="1"/>
  <c r="N27"/>
  <c r="M27"/>
  <c r="L27"/>
  <c r="H27" s="1"/>
  <c r="K27"/>
  <c r="J27"/>
  <c r="I27"/>
  <c r="R26"/>
  <c r="Q26"/>
  <c r="P26"/>
  <c r="O26"/>
  <c r="N26"/>
  <c r="M26"/>
  <c r="L26"/>
  <c r="K26"/>
  <c r="J26"/>
  <c r="I26"/>
  <c r="H26"/>
  <c r="G26"/>
  <c r="J25"/>
  <c r="I25"/>
  <c r="H25"/>
  <c r="G25"/>
  <c r="J24"/>
  <c r="I24"/>
  <c r="H24"/>
  <c r="G24"/>
  <c r="R22"/>
  <c r="Q22"/>
  <c r="P22"/>
  <c r="O22"/>
  <c r="O11" s="1"/>
  <c r="N22"/>
  <c r="M22"/>
  <c r="L22"/>
  <c r="K22"/>
  <c r="J22"/>
  <c r="I22"/>
  <c r="H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O15"/>
  <c r="N15"/>
  <c r="M15"/>
  <c r="L15"/>
  <c r="K15"/>
  <c r="J15"/>
  <c r="I15"/>
  <c r="H15"/>
  <c r="G15"/>
  <c r="R13"/>
  <c r="R11" s="1"/>
  <c r="Q13"/>
  <c r="Q11" s="1"/>
  <c r="P13"/>
  <c r="O13"/>
  <c r="N13"/>
  <c r="N11" s="1"/>
  <c r="J11" s="1"/>
  <c r="M13"/>
  <c r="I13" s="1"/>
  <c r="L13"/>
  <c r="H13" s="1"/>
  <c r="K13"/>
  <c r="G13" s="1"/>
  <c r="J13"/>
  <c r="P11"/>
  <c r="L11"/>
  <c r="H11" s="1"/>
  <c r="N145" i="18"/>
  <c r="N143"/>
  <c r="O142"/>
  <c r="K142"/>
  <c r="G142" s="1"/>
  <c r="F142"/>
  <c r="E142"/>
  <c r="D142"/>
  <c r="T141"/>
  <c r="S141"/>
  <c r="W141" s="1"/>
  <c r="R141"/>
  <c r="V141" s="1"/>
  <c r="Q141"/>
  <c r="U141" s="1"/>
  <c r="P14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G9" s="1"/>
  <c r="G8" s="1"/>
  <c r="J57"/>
  <c r="I57"/>
  <c r="H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V45"/>
  <c r="S45"/>
  <c r="R45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E37" s="1"/>
  <c r="H37"/>
  <c r="G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E25" s="1"/>
  <c r="H25"/>
  <c r="G25"/>
  <c r="D25"/>
  <c r="K24"/>
  <c r="H24"/>
  <c r="G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I13" s="1"/>
  <c r="H14"/>
  <c r="K13"/>
  <c r="J13"/>
  <c r="F13" s="1"/>
  <c r="H13"/>
  <c r="G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H10"/>
  <c r="G10"/>
  <c r="D10"/>
  <c r="H9"/>
  <c r="D9"/>
  <c r="O8"/>
  <c r="O143" s="1"/>
  <c r="O145" s="1"/>
  <c r="N8"/>
  <c r="H790" i="17"/>
  <c r="G790"/>
  <c r="I788"/>
  <c r="H788"/>
  <c r="G788" s="1"/>
  <c r="I786"/>
  <c r="H786"/>
  <c r="G786" s="1"/>
  <c r="H774"/>
  <c r="G774" s="1"/>
  <c r="H770"/>
  <c r="G770"/>
  <c r="H769"/>
  <c r="G769" s="1"/>
  <c r="H768"/>
  <c r="G768"/>
  <c r="H767"/>
  <c r="G767" s="1"/>
  <c r="H766"/>
  <c r="G766"/>
  <c r="K764"/>
  <c r="H756"/>
  <c r="G756" s="1"/>
  <c r="H750"/>
  <c r="G750" s="1"/>
  <c r="H744"/>
  <c r="G744" s="1"/>
  <c r="H741"/>
  <c r="G741" s="1"/>
  <c r="H735"/>
  <c r="G735" s="1"/>
  <c r="H725"/>
  <c r="G725" s="1"/>
  <c r="I723"/>
  <c r="H722"/>
  <c r="G722" s="1"/>
  <c r="I699"/>
  <c r="H699"/>
  <c r="G699" s="1"/>
  <c r="H698"/>
  <c r="G698" s="1"/>
  <c r="H697"/>
  <c r="H688" s="1"/>
  <c r="G696"/>
  <c r="G695"/>
  <c r="G694"/>
  <c r="G693"/>
  <c r="G692"/>
  <c r="G691"/>
  <c r="G690"/>
  <c r="I688"/>
  <c r="I686"/>
  <c r="I685"/>
  <c r="H684"/>
  <c r="H683" s="1"/>
  <c r="I680"/>
  <c r="G680" s="1"/>
  <c r="H679"/>
  <c r="G679" s="1"/>
  <c r="H654"/>
  <c r="I644"/>
  <c r="G644"/>
  <c r="I643"/>
  <c r="G643" s="1"/>
  <c r="H642"/>
  <c r="G642"/>
  <c r="H641"/>
  <c r="G641" s="1"/>
  <c r="H640"/>
  <c r="G640"/>
  <c r="H639"/>
  <c r="G639" s="1"/>
  <c r="H638"/>
  <c r="G638"/>
  <c r="I636"/>
  <c r="I634"/>
  <c r="I632" s="1"/>
  <c r="G631"/>
  <c r="G630"/>
  <c r="G629"/>
  <c r="G628"/>
  <c r="G627"/>
  <c r="G626"/>
  <c r="G625"/>
  <c r="G624"/>
  <c r="G623"/>
  <c r="G622"/>
  <c r="G621"/>
  <c r="G620"/>
  <c r="G619"/>
  <c r="H618"/>
  <c r="G618"/>
  <c r="G617"/>
  <c r="H616"/>
  <c r="G616" s="1"/>
  <c r="G615"/>
  <c r="H614"/>
  <c r="G614" s="1"/>
  <c r="H613"/>
  <c r="G613"/>
  <c r="H612"/>
  <c r="G612" s="1"/>
  <c r="G609"/>
  <c r="G608"/>
  <c r="G607"/>
  <c r="G606"/>
  <c r="G605"/>
  <c r="H603"/>
  <c r="G603" s="1"/>
  <c r="H602"/>
  <c r="G602" s="1"/>
  <c r="H595"/>
  <c r="G595" s="1"/>
  <c r="H593"/>
  <c r="G593" s="1"/>
  <c r="I591"/>
  <c r="H577"/>
  <c r="G577" s="1"/>
  <c r="H576"/>
  <c r="G576"/>
  <c r="H575"/>
  <c r="G575" s="1"/>
  <c r="H574"/>
  <c r="G574"/>
  <c r="H573"/>
  <c r="G573" s="1"/>
  <c r="H572"/>
  <c r="G572"/>
  <c r="H570"/>
  <c r="G570" s="1"/>
  <c r="I569"/>
  <c r="G569"/>
  <c r="I568"/>
  <c r="G568" s="1"/>
  <c r="H567"/>
  <c r="G567"/>
  <c r="H566"/>
  <c r="G566" s="1"/>
  <c r="H565"/>
  <c r="G565"/>
  <c r="I563"/>
  <c r="H558"/>
  <c r="G558" s="1"/>
  <c r="I557"/>
  <c r="G557" s="1"/>
  <c r="I556"/>
  <c r="I545" s="1"/>
  <c r="I543" s="1"/>
  <c r="H555"/>
  <c r="G555" s="1"/>
  <c r="H554"/>
  <c r="H545" s="1"/>
  <c r="G553"/>
  <c r="G552"/>
  <c r="G551"/>
  <c r="G550"/>
  <c r="G549"/>
  <c r="G548"/>
  <c r="G547"/>
  <c r="I542"/>
  <c r="G542"/>
  <c r="I541"/>
  <c r="G541" s="1"/>
  <c r="I540"/>
  <c r="G540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H529" s="1"/>
  <c r="I524"/>
  <c r="I450"/>
  <c r="H450"/>
  <c r="G450" s="1"/>
  <c r="G443"/>
  <c r="E443"/>
  <c r="G442"/>
  <c r="I440"/>
  <c r="G440" s="1"/>
  <c r="I438"/>
  <c r="G438" s="1"/>
  <c r="I437"/>
  <c r="G437" s="1"/>
  <c r="I436"/>
  <c r="I430" s="1"/>
  <c r="I428" s="1"/>
  <c r="H435"/>
  <c r="G435" s="1"/>
  <c r="H434"/>
  <c r="G434"/>
  <c r="H433"/>
  <c r="G433" s="1"/>
  <c r="H432"/>
  <c r="G432"/>
  <c r="I427"/>
  <c r="G427"/>
  <c r="I426"/>
  <c r="G426" s="1"/>
  <c r="H425"/>
  <c r="G425"/>
  <c r="H423"/>
  <c r="H421"/>
  <c r="I414"/>
  <c r="G414"/>
  <c r="I413"/>
  <c r="G413" s="1"/>
  <c r="H412"/>
  <c r="G412"/>
  <c r="H411"/>
  <c r="G411" s="1"/>
  <c r="H409"/>
  <c r="H407" s="1"/>
  <c r="I404"/>
  <c r="I398" s="1"/>
  <c r="I396" s="1"/>
  <c r="I403"/>
  <c r="G403" s="1"/>
  <c r="H402"/>
  <c r="G402" s="1"/>
  <c r="H401"/>
  <c r="G401" s="1"/>
  <c r="H400"/>
  <c r="G400" s="1"/>
  <c r="I369"/>
  <c r="I361" s="1"/>
  <c r="I368"/>
  <c r="G368" s="1"/>
  <c r="E368"/>
  <c r="H367"/>
  <c r="G367" s="1"/>
  <c r="H366"/>
  <c r="G366"/>
  <c r="H365"/>
  <c r="G365" s="1"/>
  <c r="I363"/>
  <c r="H363"/>
  <c r="H361" s="1"/>
  <c r="I358"/>
  <c r="G358" s="1"/>
  <c r="I357"/>
  <c r="G357" s="1"/>
  <c r="I355"/>
  <c r="I353" s="1"/>
  <c r="H355"/>
  <c r="G355" s="1"/>
  <c r="H353"/>
  <c r="I352"/>
  <c r="G352" s="1"/>
  <c r="H351"/>
  <c r="H349" s="1"/>
  <c r="I349"/>
  <c r="I348"/>
  <c r="G348" s="1"/>
  <c r="H346"/>
  <c r="I328"/>
  <c r="G328" s="1"/>
  <c r="I327"/>
  <c r="G327"/>
  <c r="I309"/>
  <c r="G309" s="1"/>
  <c r="H309"/>
  <c r="I303"/>
  <c r="H303"/>
  <c r="G303" s="1"/>
  <c r="I286"/>
  <c r="G286"/>
  <c r="H285"/>
  <c r="G285" s="1"/>
  <c r="H284"/>
  <c r="H282" s="1"/>
  <c r="G284"/>
  <c r="I282"/>
  <c r="I280"/>
  <c r="I266"/>
  <c r="H266"/>
  <c r="G266" s="1"/>
  <c r="I261"/>
  <c r="G261" s="1"/>
  <c r="I260"/>
  <c r="I258" s="1"/>
  <c r="I252" s="1"/>
  <c r="H252"/>
  <c r="I239"/>
  <c r="G239"/>
  <c r="H238"/>
  <c r="H237"/>
  <c r="G237" s="1"/>
  <c r="E237"/>
  <c r="H236"/>
  <c r="G236" s="1"/>
  <c r="I234"/>
  <c r="H234"/>
  <c r="G234" s="1"/>
  <c r="I232"/>
  <c r="I222"/>
  <c r="H222"/>
  <c r="G222" s="1"/>
  <c r="I117"/>
  <c r="G117"/>
  <c r="I116"/>
  <c r="G116" s="1"/>
  <c r="I115"/>
  <c r="G115"/>
  <c r="I114"/>
  <c r="G114" s="1"/>
  <c r="I113"/>
  <c r="G113"/>
  <c r="I112"/>
  <c r="G112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F229" i="16"/>
  <c r="D229" s="1"/>
  <c r="F228"/>
  <c r="D228" s="1"/>
  <c r="F227"/>
  <c r="D227" s="1"/>
  <c r="F226"/>
  <c r="D226" s="1"/>
  <c r="F224"/>
  <c r="D224" s="1"/>
  <c r="F223"/>
  <c r="D223" s="1"/>
  <c r="F221"/>
  <c r="D221" s="1"/>
  <c r="F220"/>
  <c r="F219"/>
  <c r="F218"/>
  <c r="F216" s="1"/>
  <c r="D216" s="1"/>
  <c r="F215"/>
  <c r="F213" s="1"/>
  <c r="D213" s="1"/>
  <c r="D215"/>
  <c r="F212"/>
  <c r="F211"/>
  <c r="F208" s="1"/>
  <c r="F210"/>
  <c r="D210"/>
  <c r="F205"/>
  <c r="D205"/>
  <c r="F204"/>
  <c r="D204" s="1"/>
  <c r="F203"/>
  <c r="D203"/>
  <c r="F202"/>
  <c r="D202" s="1"/>
  <c r="F200"/>
  <c r="D200"/>
  <c r="F199"/>
  <c r="F197" s="1"/>
  <c r="D197" s="1"/>
  <c r="F196"/>
  <c r="D196" s="1"/>
  <c r="F195"/>
  <c r="D195"/>
  <c r="F194"/>
  <c r="D194" s="1"/>
  <c r="F193"/>
  <c r="F191" s="1"/>
  <c r="D191" s="1"/>
  <c r="D193"/>
  <c r="F190"/>
  <c r="D190"/>
  <c r="F189"/>
  <c r="D189" s="1"/>
  <c r="F188"/>
  <c r="D188"/>
  <c r="F187"/>
  <c r="D187" s="1"/>
  <c r="F185"/>
  <c r="D185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E164" s="1"/>
  <c r="D164" s="1"/>
  <c r="D166"/>
  <c r="E163"/>
  <c r="E161" s="1"/>
  <c r="D161" s="1"/>
  <c r="D163"/>
  <c r="E160"/>
  <c r="D160"/>
  <c r="E159"/>
  <c r="D159" s="1"/>
  <c r="E157"/>
  <c r="D157"/>
  <c r="E156"/>
  <c r="D156" s="1"/>
  <c r="E154"/>
  <c r="D154"/>
  <c r="E153"/>
  <c r="D153" s="1"/>
  <c r="E152"/>
  <c r="D152"/>
  <c r="E151"/>
  <c r="D151" s="1"/>
  <c r="E150"/>
  <c r="E148" s="1"/>
  <c r="D148" s="1"/>
  <c r="D150"/>
  <c r="E147"/>
  <c r="D147"/>
  <c r="E146"/>
  <c r="D146" s="1"/>
  <c r="E144"/>
  <c r="E142" s="1"/>
  <c r="D142" s="1"/>
  <c r="D144"/>
  <c r="E141"/>
  <c r="E139" s="1"/>
  <c r="D139" s="1"/>
  <c r="D14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D118" s="1"/>
  <c r="E117"/>
  <c r="D117"/>
  <c r="E115"/>
  <c r="D115" s="1"/>
  <c r="D114"/>
  <c r="D113"/>
  <c r="D112"/>
  <c r="D111"/>
  <c r="E109"/>
  <c r="D109"/>
  <c r="E107"/>
  <c r="D107" s="1"/>
  <c r="E106"/>
  <c r="D106"/>
  <c r="E105"/>
  <c r="E103" s="1"/>
  <c r="D103" s="1"/>
  <c r="E102"/>
  <c r="E99" s="1"/>
  <c r="D99" s="1"/>
  <c r="E101"/>
  <c r="D101"/>
  <c r="E98"/>
  <c r="D98"/>
  <c r="E97"/>
  <c r="E95" s="1"/>
  <c r="E92"/>
  <c r="D92"/>
  <c r="E91"/>
  <c r="E89" s="1"/>
  <c r="D89" s="1"/>
  <c r="E88"/>
  <c r="E85" s="1"/>
  <c r="E87"/>
  <c r="D87"/>
  <c r="E82"/>
  <c r="D82" s="1"/>
  <c r="E81"/>
  <c r="D81"/>
  <c r="E80"/>
  <c r="E78" s="1"/>
  <c r="D78" s="1"/>
  <c r="E77"/>
  <c r="D77" s="1"/>
  <c r="E76"/>
  <c r="D76"/>
  <c r="E73"/>
  <c r="D73"/>
  <c r="E72"/>
  <c r="E70" s="1"/>
  <c r="E67"/>
  <c r="D67" s="1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E54" s="1"/>
  <c r="D54" s="1"/>
  <c r="E56"/>
  <c r="D56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D21"/>
  <c r="E19"/>
  <c r="E18"/>
  <c r="D18" s="1"/>
  <c r="E17"/>
  <c r="D17" s="1"/>
  <c r="E16"/>
  <c r="E14" s="1"/>
  <c r="H307" i="15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F171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G135"/>
  <c r="F135" s="1"/>
  <c r="F134"/>
  <c r="F133"/>
  <c r="F132"/>
  <c r="F131"/>
  <c r="H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G113"/>
  <c r="F113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F72" s="1"/>
  <c r="G72"/>
  <c r="F71"/>
  <c r="H69"/>
  <c r="H62" s="1"/>
  <c r="G69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H790" i="14"/>
  <c r="H788" s="1"/>
  <c r="I788"/>
  <c r="I786"/>
  <c r="H774"/>
  <c r="G774"/>
  <c r="H770"/>
  <c r="G770" s="1"/>
  <c r="H769"/>
  <c r="G769" s="1"/>
  <c r="H768"/>
  <c r="H764" s="1"/>
  <c r="H767"/>
  <c r="G767"/>
  <c r="H766"/>
  <c r="G766" s="1"/>
  <c r="K764"/>
  <c r="H756"/>
  <c r="G756"/>
  <c r="H750"/>
  <c r="G750" s="1"/>
  <c r="H744"/>
  <c r="G744"/>
  <c r="H741"/>
  <c r="G741" s="1"/>
  <c r="H735"/>
  <c r="G735"/>
  <c r="H725"/>
  <c r="G725" s="1"/>
  <c r="I723"/>
  <c r="H722"/>
  <c r="G722"/>
  <c r="I699"/>
  <c r="I688" s="1"/>
  <c r="I686" s="1"/>
  <c r="H699"/>
  <c r="G699" s="1"/>
  <c r="H698"/>
  <c r="G698"/>
  <c r="H697"/>
  <c r="H688" s="1"/>
  <c r="G696"/>
  <c r="G695"/>
  <c r="G694"/>
  <c r="G693"/>
  <c r="G692"/>
  <c r="G691"/>
  <c r="G690"/>
  <c r="I685"/>
  <c r="H684"/>
  <c r="H683" s="1"/>
  <c r="I680"/>
  <c r="G680"/>
  <c r="H679"/>
  <c r="G679" s="1"/>
  <c r="H654"/>
  <c r="I644"/>
  <c r="G644" s="1"/>
  <c r="I643"/>
  <c r="G643" s="1"/>
  <c r="H642"/>
  <c r="G642" s="1"/>
  <c r="H641"/>
  <c r="G641"/>
  <c r="H640"/>
  <c r="H636" s="1"/>
  <c r="H639"/>
  <c r="G639" s="1"/>
  <c r="H638"/>
  <c r="G638" s="1"/>
  <c r="G631"/>
  <c r="G630"/>
  <c r="G629"/>
  <c r="G628"/>
  <c r="G627"/>
  <c r="G626"/>
  <c r="G625"/>
  <c r="G624"/>
  <c r="G623"/>
  <c r="G622"/>
  <c r="G621"/>
  <c r="G620"/>
  <c r="G619"/>
  <c r="H618"/>
  <c r="H616" s="1"/>
  <c r="G616" s="1"/>
  <c r="G617"/>
  <c r="G615"/>
  <c r="H614"/>
  <c r="G614" s="1"/>
  <c r="H613"/>
  <c r="G613" s="1"/>
  <c r="H612"/>
  <c r="H610" s="1"/>
  <c r="H604" s="1"/>
  <c r="G604" s="1"/>
  <c r="G609"/>
  <c r="G608"/>
  <c r="G607"/>
  <c r="G606"/>
  <c r="G605"/>
  <c r="H603"/>
  <c r="H600" s="1"/>
  <c r="H602"/>
  <c r="G602" s="1"/>
  <c r="H595"/>
  <c r="G595"/>
  <c r="H593"/>
  <c r="G593" s="1"/>
  <c r="I591"/>
  <c r="H577"/>
  <c r="G577"/>
  <c r="H576"/>
  <c r="G576" s="1"/>
  <c r="H575"/>
  <c r="G575"/>
  <c r="H574"/>
  <c r="H570" s="1"/>
  <c r="G570" s="1"/>
  <c r="H573"/>
  <c r="G573" s="1"/>
  <c r="H572"/>
  <c r="G572" s="1"/>
  <c r="I569"/>
  <c r="I563" s="1"/>
  <c r="I568"/>
  <c r="G568" s="1"/>
  <c r="H567"/>
  <c r="G567" s="1"/>
  <c r="H566"/>
  <c r="G566" s="1"/>
  <c r="H565"/>
  <c r="H563" s="1"/>
  <c r="G563" s="1"/>
  <c r="H558"/>
  <c r="G558" s="1"/>
  <c r="I557"/>
  <c r="G557" s="1"/>
  <c r="I556"/>
  <c r="G556" s="1"/>
  <c r="H555"/>
  <c r="G555" s="1"/>
  <c r="H554"/>
  <c r="G553"/>
  <c r="G552"/>
  <c r="G551"/>
  <c r="G550"/>
  <c r="G549"/>
  <c r="G548"/>
  <c r="G547"/>
  <c r="I542"/>
  <c r="G542" s="1"/>
  <c r="I541"/>
  <c r="G541" s="1"/>
  <c r="I540"/>
  <c r="G539"/>
  <c r="H538"/>
  <c r="G538"/>
  <c r="H537"/>
  <c r="G537" s="1"/>
  <c r="H536"/>
  <c r="G536"/>
  <c r="H535"/>
  <c r="G535" s="1"/>
  <c r="H534"/>
  <c r="G534" s="1"/>
  <c r="H533"/>
  <c r="G533" s="1"/>
  <c r="H532"/>
  <c r="H529" s="1"/>
  <c r="H527" s="1"/>
  <c r="H531"/>
  <c r="G531" s="1"/>
  <c r="I524"/>
  <c r="I450"/>
  <c r="H450"/>
  <c r="G450" s="1"/>
  <c r="G443"/>
  <c r="E443"/>
  <c r="G442"/>
  <c r="I440"/>
  <c r="G440"/>
  <c r="I438"/>
  <c r="G438" s="1"/>
  <c r="I437"/>
  <c r="G437" s="1"/>
  <c r="I436"/>
  <c r="H435"/>
  <c r="G435" s="1"/>
  <c r="H434"/>
  <c r="G434" s="1"/>
  <c r="H433"/>
  <c r="G433" s="1"/>
  <c r="H432"/>
  <c r="I427"/>
  <c r="I423" s="1"/>
  <c r="I426"/>
  <c r="G426" s="1"/>
  <c r="H425"/>
  <c r="H423" s="1"/>
  <c r="H421" s="1"/>
  <c r="I414"/>
  <c r="G414" s="1"/>
  <c r="I413"/>
  <c r="G413" s="1"/>
  <c r="H412"/>
  <c r="G412" s="1"/>
  <c r="H411"/>
  <c r="G411" s="1"/>
  <c r="I404"/>
  <c r="I398" s="1"/>
  <c r="I396" s="1"/>
  <c r="I403"/>
  <c r="G403" s="1"/>
  <c r="H402"/>
  <c r="G402" s="1"/>
  <c r="H401"/>
  <c r="H398" s="1"/>
  <c r="H396" s="1"/>
  <c r="G396" s="1"/>
  <c r="H400"/>
  <c r="G400" s="1"/>
  <c r="I369"/>
  <c r="G369" s="1"/>
  <c r="I368"/>
  <c r="G368"/>
  <c r="E368"/>
  <c r="H367"/>
  <c r="G367" s="1"/>
  <c r="H366"/>
  <c r="G366" s="1"/>
  <c r="H365"/>
  <c r="H363" s="1"/>
  <c r="G365"/>
  <c r="I363"/>
  <c r="I358"/>
  <c r="G358" s="1"/>
  <c r="I357"/>
  <c r="G357"/>
  <c r="H355"/>
  <c r="H353"/>
  <c r="I352"/>
  <c r="I349" s="1"/>
  <c r="G352"/>
  <c r="H351"/>
  <c r="G351" s="1"/>
  <c r="H349"/>
  <c r="I348"/>
  <c r="G348" s="1"/>
  <c r="H346"/>
  <c r="H329"/>
  <c r="I328"/>
  <c r="G328" s="1"/>
  <c r="I327"/>
  <c r="G327" s="1"/>
  <c r="I309"/>
  <c r="H309"/>
  <c r="G309"/>
  <c r="I303"/>
  <c r="G303" s="1"/>
  <c r="H303"/>
  <c r="I286"/>
  <c r="H285"/>
  <c r="G285" s="1"/>
  <c r="H284"/>
  <c r="I266"/>
  <c r="H266"/>
  <c r="G266" s="1"/>
  <c r="I261"/>
  <c r="G261" s="1"/>
  <c r="I260"/>
  <c r="H252"/>
  <c r="I239"/>
  <c r="G239" s="1"/>
  <c r="H238"/>
  <c r="H237"/>
  <c r="G237"/>
  <c r="E237"/>
  <c r="H236"/>
  <c r="G236" s="1"/>
  <c r="H234"/>
  <c r="I222"/>
  <c r="H222"/>
  <c r="G222"/>
  <c r="I117"/>
  <c r="G117"/>
  <c r="I116"/>
  <c r="G116" s="1"/>
  <c r="I115"/>
  <c r="G115"/>
  <c r="I114"/>
  <c r="G114" s="1"/>
  <c r="I113"/>
  <c r="G113" s="1"/>
  <c r="I112"/>
  <c r="G112" s="1"/>
  <c r="I111"/>
  <c r="G111" s="1"/>
  <c r="H110"/>
  <c r="G110" s="1"/>
  <c r="H109"/>
  <c r="G109"/>
  <c r="H108"/>
  <c r="G108" s="1"/>
  <c r="H107"/>
  <c r="G107"/>
  <c r="H106"/>
  <c r="G106" s="1"/>
  <c r="H105"/>
  <c r="G105" s="1"/>
  <c r="H104"/>
  <c r="G104" s="1"/>
  <c r="H103"/>
  <c r="H98" s="1"/>
  <c r="H102"/>
  <c r="G102" s="1"/>
  <c r="H101"/>
  <c r="G101"/>
  <c r="H100"/>
  <c r="G100" s="1"/>
  <c r="H83"/>
  <c r="G83" s="1"/>
  <c r="H82"/>
  <c r="G82"/>
  <c r="H81"/>
  <c r="G81" s="1"/>
  <c r="H80"/>
  <c r="G80" s="1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 s="1"/>
  <c r="H37"/>
  <c r="G37" s="1"/>
  <c r="H36"/>
  <c r="G36" s="1"/>
  <c r="H35"/>
  <c r="G35" s="1"/>
  <c r="H34"/>
  <c r="G34"/>
  <c r="H33"/>
  <c r="G33" s="1"/>
  <c r="H32"/>
  <c r="G32"/>
  <c r="H31"/>
  <c r="G31" s="1"/>
  <c r="H30"/>
  <c r="G30" s="1"/>
  <c r="H29"/>
  <c r="G29" s="1"/>
  <c r="H28"/>
  <c r="G28" s="1"/>
  <c r="H27"/>
  <c r="G27" s="1"/>
  <c r="H26"/>
  <c r="G26"/>
  <c r="H25"/>
  <c r="G25" s="1"/>
  <c r="H24"/>
  <c r="G24"/>
  <c r="H23"/>
  <c r="G23" s="1"/>
  <c r="H22"/>
  <c r="G22" s="1"/>
  <c r="H21"/>
  <c r="G21" s="1"/>
  <c r="H20"/>
  <c r="G20" s="1"/>
  <c r="H19"/>
  <c r="G19" s="1"/>
  <c r="H18"/>
  <c r="G18"/>
  <c r="H17"/>
  <c r="G17" s="1"/>
  <c r="H16"/>
  <c r="G16"/>
  <c r="H15"/>
  <c r="G15" s="1"/>
  <c r="F229" i="13"/>
  <c r="D229" s="1"/>
  <c r="F228"/>
  <c r="D228" s="1"/>
  <c r="F227"/>
  <c r="D227" s="1"/>
  <c r="F226"/>
  <c r="F224" s="1"/>
  <c r="D224" s="1"/>
  <c r="D226"/>
  <c r="F223"/>
  <c r="D223"/>
  <c r="F221"/>
  <c r="D221" s="1"/>
  <c r="F220"/>
  <c r="F219"/>
  <c r="F218"/>
  <c r="F216" s="1"/>
  <c r="D216" s="1"/>
  <c r="F215"/>
  <c r="F213" s="1"/>
  <c r="D213" s="1"/>
  <c r="F212"/>
  <c r="F211"/>
  <c r="F210"/>
  <c r="F205"/>
  <c r="D205" s="1"/>
  <c r="F204"/>
  <c r="D204" s="1"/>
  <c r="F203"/>
  <c r="D203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E164" s="1"/>
  <c r="D164" s="1"/>
  <c r="E163"/>
  <c r="E161" s="1"/>
  <c r="D161" s="1"/>
  <c r="E160"/>
  <c r="D160"/>
  <c r="E159"/>
  <c r="E157" s="1"/>
  <c r="D157" s="1"/>
  <c r="E156"/>
  <c r="E154" s="1"/>
  <c r="D154" s="1"/>
  <c r="E153"/>
  <c r="D153" s="1"/>
  <c r="E152"/>
  <c r="D152" s="1"/>
  <c r="E151"/>
  <c r="D151" s="1"/>
  <c r="E150"/>
  <c r="D150"/>
  <c r="E147"/>
  <c r="D147" s="1"/>
  <c r="E146"/>
  <c r="E141"/>
  <c r="E139" s="1"/>
  <c r="D139" s="1"/>
  <c r="E138"/>
  <c r="D138"/>
  <c r="D137"/>
  <c r="E136"/>
  <c r="D136" s="1"/>
  <c r="E135"/>
  <c r="D135" s="1"/>
  <c r="E132"/>
  <c r="D132" s="1"/>
  <c r="E131"/>
  <c r="D131" s="1"/>
  <c r="E129"/>
  <c r="D129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 s="1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12"/>
  <c r="H305" s="1"/>
  <c r="H303" s="1"/>
  <c r="G307"/>
  <c r="F307" s="1"/>
  <c r="G305"/>
  <c r="G303" s="1"/>
  <c r="F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F248"/>
  <c r="F245"/>
  <c r="H244"/>
  <c r="H242" s="1"/>
  <c r="G244"/>
  <c r="F239"/>
  <c r="H237"/>
  <c r="G237"/>
  <c r="F237" s="1"/>
  <c r="F236"/>
  <c r="H234"/>
  <c r="G234"/>
  <c r="F234" s="1"/>
  <c r="G233"/>
  <c r="F233" s="1"/>
  <c r="G232"/>
  <c r="F232" s="1"/>
  <c r="F231"/>
  <c r="H229"/>
  <c r="H228"/>
  <c r="G228"/>
  <c r="F228"/>
  <c r="F227"/>
  <c r="H226"/>
  <c r="H224" s="1"/>
  <c r="F224" s="1"/>
  <c r="G226"/>
  <c r="F226"/>
  <c r="G224"/>
  <c r="F223"/>
  <c r="F222"/>
  <c r="F221"/>
  <c r="H220"/>
  <c r="G220"/>
  <c r="H219"/>
  <c r="F219" s="1"/>
  <c r="G219"/>
  <c r="F218"/>
  <c r="H217"/>
  <c r="H215" s="1"/>
  <c r="G217"/>
  <c r="G215" s="1"/>
  <c r="H214"/>
  <c r="H212" s="1"/>
  <c r="G214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1" s="1"/>
  <c r="F180"/>
  <c r="H178"/>
  <c r="G178"/>
  <c r="F178" s="1"/>
  <c r="F177"/>
  <c r="H175"/>
  <c r="G175"/>
  <c r="F175" s="1"/>
  <c r="H174"/>
  <c r="G174"/>
  <c r="G172" s="1"/>
  <c r="F172" s="1"/>
  <c r="H172"/>
  <c r="H171"/>
  <c r="H169" s="1"/>
  <c r="G171"/>
  <c r="G169"/>
  <c r="F168"/>
  <c r="H166"/>
  <c r="G166"/>
  <c r="F166" s="1"/>
  <c r="H165"/>
  <c r="H163" s="1"/>
  <c r="G165"/>
  <c r="G163" s="1"/>
  <c r="F165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F145" s="1"/>
  <c r="G145"/>
  <c r="G143"/>
  <c r="H140"/>
  <c r="H138" s="1"/>
  <c r="F138" s="1"/>
  <c r="G140"/>
  <c r="G138"/>
  <c r="H137"/>
  <c r="G137"/>
  <c r="F137" s="1"/>
  <c r="F136"/>
  <c r="H135"/>
  <c r="H129" s="1"/>
  <c r="G135"/>
  <c r="F134"/>
  <c r="F133"/>
  <c r="F132"/>
  <c r="F131"/>
  <c r="G129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G113" s="1"/>
  <c r="F113" s="1"/>
  <c r="H113"/>
  <c r="F112"/>
  <c r="F111"/>
  <c r="F110"/>
  <c r="H108"/>
  <c r="G108"/>
  <c r="F108"/>
  <c r="F107"/>
  <c r="F106"/>
  <c r="F105"/>
  <c r="F104"/>
  <c r="H103"/>
  <c r="F103" s="1"/>
  <c r="F102"/>
  <c r="G100"/>
  <c r="F99"/>
  <c r="F98"/>
  <c r="F97"/>
  <c r="H96"/>
  <c r="G96"/>
  <c r="G94" s="1"/>
  <c r="F94" s="1"/>
  <c r="H94"/>
  <c r="F93"/>
  <c r="F92"/>
  <c r="H90"/>
  <c r="G90"/>
  <c r="F90"/>
  <c r="F87"/>
  <c r="H85"/>
  <c r="G85"/>
  <c r="F85" s="1"/>
  <c r="F84"/>
  <c r="H82"/>
  <c r="G82"/>
  <c r="F82" s="1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H31" s="1"/>
  <c r="G33"/>
  <c r="G31"/>
  <c r="F30"/>
  <c r="H28"/>
  <c r="G28"/>
  <c r="F28" s="1"/>
  <c r="F27"/>
  <c r="H25"/>
  <c r="G25"/>
  <c r="F25" s="1"/>
  <c r="H24"/>
  <c r="G24"/>
  <c r="F23"/>
  <c r="F22"/>
  <c r="H20"/>
  <c r="F19"/>
  <c r="F18"/>
  <c r="H16"/>
  <c r="F16" s="1"/>
  <c r="G16"/>
  <c r="F15"/>
  <c r="F14"/>
  <c r="H13"/>
  <c r="G13"/>
  <c r="F13" s="1"/>
  <c r="H11"/>
  <c r="E125" i="11"/>
  <c r="D125" s="1"/>
  <c r="D122" s="1"/>
  <c r="F124"/>
  <c r="F122" s="1"/>
  <c r="F121"/>
  <c r="D121"/>
  <c r="F120"/>
  <c r="E116"/>
  <c r="D116" s="1"/>
  <c r="E114"/>
  <c r="E113" s="1"/>
  <c r="D113" s="1"/>
  <c r="D114"/>
  <c r="E111"/>
  <c r="D111" s="1"/>
  <c r="E109"/>
  <c r="D109" s="1"/>
  <c r="E104"/>
  <c r="D104"/>
  <c r="E103"/>
  <c r="D103" s="1"/>
  <c r="E102"/>
  <c r="D102" s="1"/>
  <c r="E97"/>
  <c r="D97" s="1"/>
  <c r="E95"/>
  <c r="D95"/>
  <c r="E93"/>
  <c r="E88"/>
  <c r="D88" s="1"/>
  <c r="E87"/>
  <c r="E85" s="1"/>
  <c r="D85" s="1"/>
  <c r="E84"/>
  <c r="D84" s="1"/>
  <c r="E83"/>
  <c r="D83" s="1"/>
  <c r="E82"/>
  <c r="E80" s="1"/>
  <c r="E81"/>
  <c r="D81"/>
  <c r="E78"/>
  <c r="D78"/>
  <c r="F76"/>
  <c r="D76" s="1"/>
  <c r="F72"/>
  <c r="D72" s="1"/>
  <c r="F71"/>
  <c r="D71" s="1"/>
  <c r="E69"/>
  <c r="D69"/>
  <c r="D68"/>
  <c r="E67"/>
  <c r="E66"/>
  <c r="D66"/>
  <c r="E65"/>
  <c r="F63"/>
  <c r="F62" s="1"/>
  <c r="E60"/>
  <c r="D60" s="1"/>
  <c r="F58"/>
  <c r="D58"/>
  <c r="E56"/>
  <c r="E47"/>
  <c r="E46" s="1"/>
  <c r="D46" s="1"/>
  <c r="E45"/>
  <c r="D45" s="1"/>
  <c r="E44"/>
  <c r="E43" s="1"/>
  <c r="D43" s="1"/>
  <c r="D44"/>
  <c r="E42"/>
  <c r="D42" s="1"/>
  <c r="E37"/>
  <c r="D37" s="1"/>
  <c r="E35"/>
  <c r="D35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D24" s="1"/>
  <c r="E20"/>
  <c r="D20" s="1"/>
  <c r="E18"/>
  <c r="D18" s="1"/>
  <c r="E17"/>
  <c r="D17" s="1"/>
  <c r="E16"/>
  <c r="D16" s="1"/>
  <c r="E15"/>
  <c r="D15" s="1"/>
  <c r="R309" i="8"/>
  <c r="J309" s="1"/>
  <c r="Q309"/>
  <c r="P309"/>
  <c r="N309"/>
  <c r="N307" s="1"/>
  <c r="M309"/>
  <c r="M307" s="1"/>
  <c r="L309"/>
  <c r="K309"/>
  <c r="H309"/>
  <c r="G309"/>
  <c r="Q307"/>
  <c r="Q305" s="1"/>
  <c r="P307"/>
  <c r="L307"/>
  <c r="H307" s="1"/>
  <c r="K307"/>
  <c r="G307"/>
  <c r="P305"/>
  <c r="O305"/>
  <c r="L305"/>
  <c r="K305"/>
  <c r="H305"/>
  <c r="G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L296"/>
  <c r="H296" s="1"/>
  <c r="K296"/>
  <c r="J296"/>
  <c r="I296"/>
  <c r="G296"/>
  <c r="R294"/>
  <c r="Q294"/>
  <c r="P294"/>
  <c r="O294"/>
  <c r="N294"/>
  <c r="M294"/>
  <c r="K294"/>
  <c r="J294"/>
  <c r="I294"/>
  <c r="G294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P273"/>
  <c r="O273"/>
  <c r="N273"/>
  <c r="M273"/>
  <c r="K273"/>
  <c r="J273"/>
  <c r="I273"/>
  <c r="G273"/>
  <c r="J272"/>
  <c r="I272"/>
  <c r="H272"/>
  <c r="G272"/>
  <c r="R270"/>
  <c r="Q270"/>
  <c r="P270"/>
  <c r="O270"/>
  <c r="N270"/>
  <c r="M270"/>
  <c r="L270"/>
  <c r="H270" s="1"/>
  <c r="K270"/>
  <c r="J270"/>
  <c r="I270"/>
  <c r="G270"/>
  <c r="J269"/>
  <c r="I269"/>
  <c r="H269"/>
  <c r="G269"/>
  <c r="R267"/>
  <c r="Q267"/>
  <c r="P267"/>
  <c r="O267"/>
  <c r="N267"/>
  <c r="M267"/>
  <c r="L267"/>
  <c r="H267" s="1"/>
  <c r="K267"/>
  <c r="J267"/>
  <c r="I267"/>
  <c r="G267"/>
  <c r="J266"/>
  <c r="I266"/>
  <c r="H266"/>
  <c r="G266"/>
  <c r="R264"/>
  <c r="Q264"/>
  <c r="P264"/>
  <c r="P242" s="1"/>
  <c r="P10" s="1"/>
  <c r="O264"/>
  <c r="N264"/>
  <c r="M264"/>
  <c r="L264"/>
  <c r="L242" s="1"/>
  <c r="K264"/>
  <c r="J264"/>
  <c r="I264"/>
  <c r="H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I260" s="1"/>
  <c r="L260"/>
  <c r="K260"/>
  <c r="J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M256"/>
  <c r="L256"/>
  <c r="K256"/>
  <c r="J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L248"/>
  <c r="K248"/>
  <c r="J248"/>
  <c r="I248"/>
  <c r="H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I244" s="1"/>
  <c r="L244"/>
  <c r="K244"/>
  <c r="J244"/>
  <c r="H244"/>
  <c r="G244"/>
  <c r="R242"/>
  <c r="Q242"/>
  <c r="O242"/>
  <c r="N242"/>
  <c r="M242"/>
  <c r="I242" s="1"/>
  <c r="K242"/>
  <c r="J242"/>
  <c r="G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K235"/>
  <c r="J235"/>
  <c r="I235"/>
  <c r="H235"/>
  <c r="G235"/>
  <c r="N234"/>
  <c r="M234"/>
  <c r="L234"/>
  <c r="K234"/>
  <c r="J234"/>
  <c r="I234"/>
  <c r="H234"/>
  <c r="G234"/>
  <c r="J233"/>
  <c r="I233"/>
  <c r="H233"/>
  <c r="G233"/>
  <c r="R231"/>
  <c r="Q231"/>
  <c r="P231"/>
  <c r="O231"/>
  <c r="N231"/>
  <c r="M231"/>
  <c r="I231" s="1"/>
  <c r="L231"/>
  <c r="K231"/>
  <c r="J231"/>
  <c r="H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I222" s="1"/>
  <c r="L222"/>
  <c r="K222"/>
  <c r="J222"/>
  <c r="H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J217"/>
  <c r="I217"/>
  <c r="H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I212" s="1"/>
  <c r="L212"/>
  <c r="K212"/>
  <c r="J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I205" s="1"/>
  <c r="L205"/>
  <c r="K205"/>
  <c r="J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I190" s="1"/>
  <c r="P190"/>
  <c r="O190"/>
  <c r="N190"/>
  <c r="M190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I177" s="1"/>
  <c r="P177"/>
  <c r="O177"/>
  <c r="N177"/>
  <c r="M177"/>
  <c r="L177"/>
  <c r="K177"/>
  <c r="J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I174" s="1"/>
  <c r="L174"/>
  <c r="K174"/>
  <c r="J174"/>
  <c r="H174"/>
  <c r="G174"/>
  <c r="R173"/>
  <c r="Q173"/>
  <c r="P173"/>
  <c r="O173"/>
  <c r="N173"/>
  <c r="M173"/>
  <c r="I173" s="1"/>
  <c r="L173"/>
  <c r="K173"/>
  <c r="J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K165"/>
  <c r="J165"/>
  <c r="H165"/>
  <c r="G165"/>
  <c r="R163"/>
  <c r="Q163"/>
  <c r="P163"/>
  <c r="O163"/>
  <c r="N163"/>
  <c r="M163"/>
  <c r="I163" s="1"/>
  <c r="L163"/>
  <c r="K163"/>
  <c r="J163"/>
  <c r="H163"/>
  <c r="G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I160" s="1"/>
  <c r="L160"/>
  <c r="K160"/>
  <c r="J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J147"/>
  <c r="I147"/>
  <c r="H147"/>
  <c r="G147"/>
  <c r="R145"/>
  <c r="Q145"/>
  <c r="P145"/>
  <c r="O145"/>
  <c r="N145"/>
  <c r="M145"/>
  <c r="I145" s="1"/>
  <c r="L145"/>
  <c r="K145"/>
  <c r="J145"/>
  <c r="H145"/>
  <c r="G145"/>
  <c r="R143"/>
  <c r="Q143"/>
  <c r="P143"/>
  <c r="O143"/>
  <c r="N143"/>
  <c r="M143"/>
  <c r="I143" s="1"/>
  <c r="L143"/>
  <c r="K143"/>
  <c r="J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I139" s="1"/>
  <c r="L139"/>
  <c r="K139"/>
  <c r="J139"/>
  <c r="H139"/>
  <c r="G139"/>
  <c r="J138"/>
  <c r="I138"/>
  <c r="H138"/>
  <c r="G138"/>
  <c r="R137"/>
  <c r="Q137"/>
  <c r="I137" s="1"/>
  <c r="P137"/>
  <c r="O137"/>
  <c r="J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I131" s="1"/>
  <c r="L131"/>
  <c r="K131"/>
  <c r="J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K125"/>
  <c r="J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I117" s="1"/>
  <c r="L117"/>
  <c r="K117"/>
  <c r="J117"/>
  <c r="H117"/>
  <c r="G117"/>
  <c r="R115"/>
  <c r="Q115"/>
  <c r="P115"/>
  <c r="O115"/>
  <c r="N115"/>
  <c r="M115"/>
  <c r="I115" s="1"/>
  <c r="L115"/>
  <c r="K115"/>
  <c r="J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Q96" s="1"/>
  <c r="Q90" s="1"/>
  <c r="P98"/>
  <c r="O98"/>
  <c r="N98"/>
  <c r="M98"/>
  <c r="I98" s="1"/>
  <c r="L98"/>
  <c r="K98"/>
  <c r="J98"/>
  <c r="H98"/>
  <c r="G98"/>
  <c r="R96"/>
  <c r="P96"/>
  <c r="O96"/>
  <c r="N96"/>
  <c r="M96"/>
  <c r="L96"/>
  <c r="K96"/>
  <c r="J96"/>
  <c r="H96"/>
  <c r="G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R90"/>
  <c r="P90"/>
  <c r="O90"/>
  <c r="N90"/>
  <c r="L90"/>
  <c r="K90"/>
  <c r="J90"/>
  <c r="H90"/>
  <c r="G90"/>
  <c r="J89"/>
  <c r="I89"/>
  <c r="H89"/>
  <c r="G89"/>
  <c r="R87"/>
  <c r="Q87"/>
  <c r="P87"/>
  <c r="O87"/>
  <c r="N87"/>
  <c r="M87"/>
  <c r="I87" s="1"/>
  <c r="L87"/>
  <c r="K87"/>
  <c r="J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I71" s="1"/>
  <c r="L71"/>
  <c r="K71"/>
  <c r="J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M64"/>
  <c r="I64" s="1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I57" s="1"/>
  <c r="L57"/>
  <c r="K57"/>
  <c r="J57"/>
  <c r="H57"/>
  <c r="G57"/>
  <c r="J56"/>
  <c r="I56"/>
  <c r="H56"/>
  <c r="G56"/>
  <c r="R54"/>
  <c r="Q54"/>
  <c r="P54"/>
  <c r="O54"/>
  <c r="N54"/>
  <c r="M54"/>
  <c r="I54" s="1"/>
  <c r="L54"/>
  <c r="K54"/>
  <c r="J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M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K35"/>
  <c r="J35"/>
  <c r="H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I27" s="1"/>
  <c r="L27"/>
  <c r="K27"/>
  <c r="J27"/>
  <c r="H27"/>
  <c r="G27"/>
  <c r="R26"/>
  <c r="Q26"/>
  <c r="P26"/>
  <c r="O26"/>
  <c r="N26"/>
  <c r="M26"/>
  <c r="I26" s="1"/>
  <c r="L26"/>
  <c r="K26"/>
  <c r="J26"/>
  <c r="H26"/>
  <c r="G26"/>
  <c r="J25"/>
  <c r="I25"/>
  <c r="H25"/>
  <c r="G25"/>
  <c r="J24"/>
  <c r="I24"/>
  <c r="H24"/>
  <c r="G24"/>
  <c r="R22"/>
  <c r="Q22"/>
  <c r="P22"/>
  <c r="O22"/>
  <c r="N22"/>
  <c r="M22"/>
  <c r="I22" s="1"/>
  <c r="L22"/>
  <c r="K22"/>
  <c r="J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K15"/>
  <c r="J15"/>
  <c r="H15"/>
  <c r="G15"/>
  <c r="R13"/>
  <c r="Q13"/>
  <c r="P13"/>
  <c r="O13"/>
  <c r="N13"/>
  <c r="L13"/>
  <c r="K13"/>
  <c r="J13"/>
  <c r="H13"/>
  <c r="G13"/>
  <c r="R11"/>
  <c r="P11"/>
  <c r="O11"/>
  <c r="N11"/>
  <c r="L11"/>
  <c r="K11"/>
  <c r="J11"/>
  <c r="H11"/>
  <c r="G11"/>
  <c r="O10"/>
  <c r="K10"/>
  <c r="G10"/>
  <c r="O142" i="7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G135"/>
  <c r="F135"/>
  <c r="E135"/>
  <c r="D135"/>
  <c r="U130"/>
  <c r="S130"/>
  <c r="W130" s="1"/>
  <c r="R130"/>
  <c r="V130" s="1"/>
  <c r="Q130"/>
  <c r="P130"/>
  <c r="T130" s="1"/>
  <c r="G130"/>
  <c r="F130"/>
  <c r="E130"/>
  <c r="D130"/>
  <c r="K129"/>
  <c r="J129"/>
  <c r="I129"/>
  <c r="I85" s="1"/>
  <c r="I8" s="1"/>
  <c r="I143" s="1"/>
  <c r="I145" s="1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E100" s="1"/>
  <c r="E99" s="1"/>
  <c r="E85" s="1"/>
  <c r="E8" s="1"/>
  <c r="E143" s="1"/>
  <c r="E145" s="1"/>
  <c r="K100"/>
  <c r="J100"/>
  <c r="I100"/>
  <c r="H100"/>
  <c r="G100"/>
  <c r="D100"/>
  <c r="K99"/>
  <c r="J99"/>
  <c r="I99"/>
  <c r="H99"/>
  <c r="G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L85"/>
  <c r="K85"/>
  <c r="J85"/>
  <c r="H85"/>
  <c r="G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I57"/>
  <c r="H57"/>
  <c r="H9" s="1"/>
  <c r="H8" s="1"/>
  <c r="H143" s="1"/>
  <c r="H145" s="1"/>
  <c r="F57"/>
  <c r="E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S45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K24"/>
  <c r="J24"/>
  <c r="F24" s="1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K13" s="1"/>
  <c r="J14"/>
  <c r="J13" s="1"/>
  <c r="I14"/>
  <c r="H14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I10"/>
  <c r="H10"/>
  <c r="E10"/>
  <c r="D10"/>
  <c r="I9"/>
  <c r="E9"/>
  <c r="O8"/>
  <c r="O143" s="1"/>
  <c r="O145" s="1"/>
  <c r="N8"/>
  <c r="N143" s="1"/>
  <c r="N145" s="1"/>
  <c r="R309" i="5"/>
  <c r="J309" s="1"/>
  <c r="Q309"/>
  <c r="P309"/>
  <c r="N309"/>
  <c r="N307" s="1"/>
  <c r="M309"/>
  <c r="M307" s="1"/>
  <c r="L309"/>
  <c r="H309" s="1"/>
  <c r="K309"/>
  <c r="G309"/>
  <c r="Q307"/>
  <c r="Q305" s="1"/>
  <c r="P307"/>
  <c r="P305" s="1"/>
  <c r="K307"/>
  <c r="G307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R294" s="1"/>
  <c r="R273" s="1"/>
  <c r="Q296"/>
  <c r="Q294" s="1"/>
  <c r="Q273" s="1"/>
  <c r="P296"/>
  <c r="O296"/>
  <c r="N296"/>
  <c r="N294" s="1"/>
  <c r="M296"/>
  <c r="M294" s="1"/>
  <c r="L296"/>
  <c r="H296" s="1"/>
  <c r="K296"/>
  <c r="G296" s="1"/>
  <c r="P294"/>
  <c r="P273" s="1"/>
  <c r="O294"/>
  <c r="O273" s="1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H279" s="1"/>
  <c r="K279"/>
  <c r="J279"/>
  <c r="I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R260" s="1"/>
  <c r="N262"/>
  <c r="N260" s="1"/>
  <c r="M262"/>
  <c r="I262" s="1"/>
  <c r="L262"/>
  <c r="H262" s="1"/>
  <c r="K262"/>
  <c r="G262" s="1"/>
  <c r="Q260"/>
  <c r="P260"/>
  <c r="O260"/>
  <c r="M260"/>
  <c r="I260" s="1"/>
  <c r="J259"/>
  <c r="I259"/>
  <c r="H259"/>
  <c r="G259"/>
  <c r="N258"/>
  <c r="N256" s="1"/>
  <c r="J256" s="1"/>
  <c r="M258"/>
  <c r="I258" s="1"/>
  <c r="L258"/>
  <c r="H258" s="1"/>
  <c r="K258"/>
  <c r="G258" s="1"/>
  <c r="J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I250" s="1"/>
  <c r="L250"/>
  <c r="K250"/>
  <c r="G250" s="1"/>
  <c r="H250"/>
  <c r="R248"/>
  <c r="Q248"/>
  <c r="P248"/>
  <c r="O248"/>
  <c r="L248"/>
  <c r="H248" s="1"/>
  <c r="J247"/>
  <c r="I247"/>
  <c r="H247"/>
  <c r="G247"/>
  <c r="R246"/>
  <c r="Q246"/>
  <c r="P246"/>
  <c r="O246"/>
  <c r="O244" s="1"/>
  <c r="N246"/>
  <c r="M246"/>
  <c r="I246" s="1"/>
  <c r="L246"/>
  <c r="K246"/>
  <c r="G246" s="1"/>
  <c r="J246"/>
  <c r="H246"/>
  <c r="R244"/>
  <c r="Q244"/>
  <c r="P244"/>
  <c r="N244"/>
  <c r="M244"/>
  <c r="L244"/>
  <c r="H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H235" s="1"/>
  <c r="K235"/>
  <c r="G235" s="1"/>
  <c r="J235"/>
  <c r="I235"/>
  <c r="N234"/>
  <c r="N231" s="1"/>
  <c r="J231" s="1"/>
  <c r="M234"/>
  <c r="M231" s="1"/>
  <c r="I231" s="1"/>
  <c r="L234"/>
  <c r="H234" s="1"/>
  <c r="K234"/>
  <c r="G234" s="1"/>
  <c r="J234"/>
  <c r="I234"/>
  <c r="J233"/>
  <c r="I233"/>
  <c r="H233"/>
  <c r="G233"/>
  <c r="R231"/>
  <c r="Q231"/>
  <c r="P231"/>
  <c r="O231"/>
  <c r="L231"/>
  <c r="H231" s="1"/>
  <c r="R230"/>
  <c r="Q230"/>
  <c r="Q226" s="1"/>
  <c r="P230"/>
  <c r="O230"/>
  <c r="N230"/>
  <c r="M230"/>
  <c r="M226" s="1"/>
  <c r="I226" s="1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P226"/>
  <c r="O226"/>
  <c r="N226"/>
  <c r="L226"/>
  <c r="H226" s="1"/>
  <c r="K226"/>
  <c r="G226" s="1"/>
  <c r="J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R221"/>
  <c r="Q221"/>
  <c r="P221"/>
  <c r="O221"/>
  <c r="N221"/>
  <c r="M221"/>
  <c r="I221" s="1"/>
  <c r="L221"/>
  <c r="H221" s="1"/>
  <c r="K221"/>
  <c r="G221" s="1"/>
  <c r="J221"/>
  <c r="J220"/>
  <c r="I220"/>
  <c r="H220"/>
  <c r="G220"/>
  <c r="R219"/>
  <c r="R217" s="1"/>
  <c r="Q219"/>
  <c r="P219"/>
  <c r="O219"/>
  <c r="O217" s="1"/>
  <c r="N219"/>
  <c r="N217" s="1"/>
  <c r="J217" s="1"/>
  <c r="M219"/>
  <c r="L219"/>
  <c r="H219" s="1"/>
  <c r="K219"/>
  <c r="K217" s="1"/>
  <c r="G217" s="1"/>
  <c r="J219"/>
  <c r="I219"/>
  <c r="Q217"/>
  <c r="P217"/>
  <c r="M217"/>
  <c r="I217" s="1"/>
  <c r="R216"/>
  <c r="R214" s="1"/>
  <c r="Q216"/>
  <c r="Q214" s="1"/>
  <c r="P216"/>
  <c r="P214" s="1"/>
  <c r="O216"/>
  <c r="O214" s="1"/>
  <c r="N216"/>
  <c r="N214" s="1"/>
  <c r="M216"/>
  <c r="I216" s="1"/>
  <c r="L216"/>
  <c r="H216" s="1"/>
  <c r="K216"/>
  <c r="G216" s="1"/>
  <c r="M214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H176" s="1"/>
  <c r="K176"/>
  <c r="J176"/>
  <c r="I176"/>
  <c r="G176"/>
  <c r="R174"/>
  <c r="Q174"/>
  <c r="P174"/>
  <c r="O174"/>
  <c r="N174"/>
  <c r="J174" s="1"/>
  <c r="M174"/>
  <c r="L174"/>
  <c r="H174" s="1"/>
  <c r="K174"/>
  <c r="I174"/>
  <c r="G174"/>
  <c r="R173"/>
  <c r="R171" s="1"/>
  <c r="Q173"/>
  <c r="P173"/>
  <c r="O173"/>
  <c r="O171" s="1"/>
  <c r="O163" s="1"/>
  <c r="N173"/>
  <c r="N171" s="1"/>
  <c r="M173"/>
  <c r="I173" s="1"/>
  <c r="L173"/>
  <c r="K173"/>
  <c r="G173" s="1"/>
  <c r="J173"/>
  <c r="H173"/>
  <c r="Q171"/>
  <c r="P171"/>
  <c r="M171"/>
  <c r="I171" s="1"/>
  <c r="L171"/>
  <c r="H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Q163" s="1"/>
  <c r="P165"/>
  <c r="O165"/>
  <c r="N165"/>
  <c r="M165"/>
  <c r="I165" s="1"/>
  <c r="L165"/>
  <c r="H165" s="1"/>
  <c r="K165"/>
  <c r="J165"/>
  <c r="G165"/>
  <c r="R162"/>
  <c r="Q162"/>
  <c r="P162"/>
  <c r="P160" s="1"/>
  <c r="O162"/>
  <c r="O160" s="1"/>
  <c r="N162"/>
  <c r="J162" s="1"/>
  <c r="M162"/>
  <c r="I162" s="1"/>
  <c r="L162"/>
  <c r="H162" s="1"/>
  <c r="K162"/>
  <c r="G162" s="1"/>
  <c r="R160"/>
  <c r="Q160"/>
  <c r="N160"/>
  <c r="J160" s="1"/>
  <c r="M160"/>
  <c r="I160" s="1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N147"/>
  <c r="M147"/>
  <c r="I147" s="1"/>
  <c r="L147"/>
  <c r="H147" s="1"/>
  <c r="K147"/>
  <c r="K145" s="1"/>
  <c r="J147"/>
  <c r="G147"/>
  <c r="R145"/>
  <c r="R143" s="1"/>
  <c r="Q145"/>
  <c r="O145"/>
  <c r="O143" s="1"/>
  <c r="N145"/>
  <c r="N143" s="1"/>
  <c r="J145"/>
  <c r="Q143"/>
  <c r="R142"/>
  <c r="R140" s="1"/>
  <c r="Q142"/>
  <c r="P142"/>
  <c r="O142"/>
  <c r="N142"/>
  <c r="N140" s="1"/>
  <c r="J140" s="1"/>
  <c r="M142"/>
  <c r="I142" s="1"/>
  <c r="L142"/>
  <c r="K142"/>
  <c r="J142"/>
  <c r="H142"/>
  <c r="G142"/>
  <c r="Q140"/>
  <c r="P140"/>
  <c r="O140"/>
  <c r="L140"/>
  <c r="H140" s="1"/>
  <c r="K140"/>
  <c r="G140"/>
  <c r="R139"/>
  <c r="Q139"/>
  <c r="P139"/>
  <c r="O139"/>
  <c r="N139"/>
  <c r="M139"/>
  <c r="L139"/>
  <c r="K139"/>
  <c r="K131" s="1"/>
  <c r="J139"/>
  <c r="I139"/>
  <c r="H139"/>
  <c r="G139"/>
  <c r="J138"/>
  <c r="I138"/>
  <c r="H138"/>
  <c r="G138"/>
  <c r="R137"/>
  <c r="J137" s="1"/>
  <c r="Q137"/>
  <c r="P137"/>
  <c r="O137"/>
  <c r="G137" s="1"/>
  <c r="I137"/>
  <c r="H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N131"/>
  <c r="J131" s="1"/>
  <c r="M131"/>
  <c r="L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J125"/>
  <c r="I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I117" s="1"/>
  <c r="L117"/>
  <c r="K117"/>
  <c r="H117"/>
  <c r="G117"/>
  <c r="Q115"/>
  <c r="P115"/>
  <c r="O115"/>
  <c r="M115"/>
  <c r="I115" s="1"/>
  <c r="L115"/>
  <c r="K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J105" s="1"/>
  <c r="Q105"/>
  <c r="I105" s="1"/>
  <c r="P105"/>
  <c r="H105" s="1"/>
  <c r="O105"/>
  <c r="G105"/>
  <c r="J104"/>
  <c r="I104"/>
  <c r="H104"/>
  <c r="G104"/>
  <c r="R102"/>
  <c r="O102"/>
  <c r="G102" s="1"/>
  <c r="N102"/>
  <c r="M102"/>
  <c r="L102"/>
  <c r="K102"/>
  <c r="J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P96"/>
  <c r="N96"/>
  <c r="M96"/>
  <c r="I96" s="1"/>
  <c r="L96"/>
  <c r="H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L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J66"/>
  <c r="I66"/>
  <c r="H66"/>
  <c r="G66"/>
  <c r="R64"/>
  <c r="Q64"/>
  <c r="P64"/>
  <c r="O64"/>
  <c r="N64"/>
  <c r="M64"/>
  <c r="L64"/>
  <c r="K64"/>
  <c r="J64"/>
  <c r="I64"/>
  <c r="H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J46"/>
  <c r="I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O33" s="1"/>
  <c r="N35"/>
  <c r="M35"/>
  <c r="I35" s="1"/>
  <c r="L35"/>
  <c r="K35"/>
  <c r="G35" s="1"/>
  <c r="J35"/>
  <c r="H35"/>
  <c r="R33"/>
  <c r="Q33"/>
  <c r="P33"/>
  <c r="N33"/>
  <c r="M33"/>
  <c r="L33"/>
  <c r="J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R11" s="1"/>
  <c r="Q26"/>
  <c r="P26"/>
  <c r="O26"/>
  <c r="N26"/>
  <c r="N22" s="1"/>
  <c r="M26"/>
  <c r="I26" s="1"/>
  <c r="L26"/>
  <c r="K26"/>
  <c r="H26"/>
  <c r="G26"/>
  <c r="J25"/>
  <c r="I25"/>
  <c r="H25"/>
  <c r="G25"/>
  <c r="J24"/>
  <c r="I24"/>
  <c r="H24"/>
  <c r="G24"/>
  <c r="Q22"/>
  <c r="Q11" s="1"/>
  <c r="P22"/>
  <c r="O22"/>
  <c r="M22"/>
  <c r="I22" s="1"/>
  <c r="L22"/>
  <c r="K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P13" s="1"/>
  <c r="P11" s="1"/>
  <c r="O15"/>
  <c r="N15"/>
  <c r="J15" s="1"/>
  <c r="M15"/>
  <c r="L15"/>
  <c r="H15" s="1"/>
  <c r="K15"/>
  <c r="I15"/>
  <c r="G15"/>
  <c r="R13"/>
  <c r="Q13"/>
  <c r="O13"/>
  <c r="O11" s="1"/>
  <c r="N13"/>
  <c r="M13"/>
  <c r="I13" s="1"/>
  <c r="K13"/>
  <c r="G13" s="1"/>
  <c r="J13"/>
  <c r="O142" i="4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L135"/>
  <c r="L8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D73" s="1"/>
  <c r="O73"/>
  <c r="N73"/>
  <c r="M73"/>
  <c r="L73"/>
  <c r="G73"/>
  <c r="F73"/>
  <c r="E73"/>
  <c r="O66"/>
  <c r="N66"/>
  <c r="M66"/>
  <c r="M8" s="1"/>
  <c r="M143" s="1"/>
  <c r="M145" s="1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H9" s="1"/>
  <c r="H8" s="1"/>
  <c r="H143" s="1"/>
  <c r="H145" s="1"/>
  <c r="G57"/>
  <c r="F57"/>
  <c r="E57"/>
  <c r="D57"/>
  <c r="D9" s="1"/>
  <c r="D8" s="1"/>
  <c r="D143" s="1"/>
  <c r="D145" s="1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I37"/>
  <c r="H37"/>
  <c r="F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K25" s="1"/>
  <c r="I27"/>
  <c r="R27" s="1"/>
  <c r="V27" s="1"/>
  <c r="H27"/>
  <c r="P27" s="1"/>
  <c r="T27" s="1"/>
  <c r="S26"/>
  <c r="W26" s="1"/>
  <c r="R26"/>
  <c r="V26" s="1"/>
  <c r="Q26"/>
  <c r="U26" s="1"/>
  <c r="P26"/>
  <c r="T26" s="1"/>
  <c r="J25"/>
  <c r="F25" s="1"/>
  <c r="H25"/>
  <c r="D25"/>
  <c r="J24"/>
  <c r="F24" s="1"/>
  <c r="H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F9" s="1"/>
  <c r="F8" s="1"/>
  <c r="F143" s="1"/>
  <c r="F145" s="1"/>
  <c r="I10"/>
  <c r="H10"/>
  <c r="G10"/>
  <c r="E10"/>
  <c r="D10"/>
  <c r="O8"/>
  <c r="O143" s="1"/>
  <c r="O145" s="1"/>
  <c r="N8"/>
  <c r="N143" s="1"/>
  <c r="N145" s="1"/>
  <c r="G529" i="44" l="1"/>
  <c r="H527"/>
  <c r="G527" s="1"/>
  <c r="G694"/>
  <c r="H692"/>
  <c r="G692" s="1"/>
  <c r="G425"/>
  <c r="I423"/>
  <c r="G423" s="1"/>
  <c r="G771"/>
  <c r="H769"/>
  <c r="I407"/>
  <c r="I8" s="1"/>
  <c r="G409"/>
  <c r="G355"/>
  <c r="G689"/>
  <c r="H687"/>
  <c r="G687" s="1"/>
  <c r="G642"/>
  <c r="H640"/>
  <c r="G282"/>
  <c r="H280"/>
  <c r="G793"/>
  <c r="H791"/>
  <c r="G791" s="1"/>
  <c r="G361"/>
  <c r="H9"/>
  <c r="F171" i="43"/>
  <c r="D173"/>
  <c r="E10"/>
  <c r="D12"/>
  <c r="G303" i="42"/>
  <c r="F303" s="1"/>
  <c r="F305"/>
  <c r="F169"/>
  <c r="G161"/>
  <c r="E10" i="41"/>
  <c r="N10" i="40"/>
  <c r="J10" s="1"/>
  <c r="J305"/>
  <c r="I305"/>
  <c r="M10"/>
  <c r="I10" s="1"/>
  <c r="H294"/>
  <c r="P273"/>
  <c r="J307"/>
  <c r="G397" i="39"/>
  <c r="H359"/>
  <c r="G359" s="1"/>
  <c r="G693"/>
  <c r="H691"/>
  <c r="G691" s="1"/>
  <c r="G407"/>
  <c r="I220"/>
  <c r="I8" s="1"/>
  <c r="G411"/>
  <c r="H729"/>
  <c r="G729" s="1"/>
  <c r="G641"/>
  <c r="H639"/>
  <c r="G792"/>
  <c r="H790"/>
  <c r="G790" s="1"/>
  <c r="G529"/>
  <c r="G11"/>
  <c r="H9"/>
  <c r="H596"/>
  <c r="G596" s="1"/>
  <c r="G409"/>
  <c r="H220"/>
  <c r="I407"/>
  <c r="D14" i="38"/>
  <c r="E12"/>
  <c r="E93"/>
  <c r="D93" s="1"/>
  <c r="F171"/>
  <c r="D173"/>
  <c r="E25"/>
  <c r="D25" s="1"/>
  <c r="F20" i="37"/>
  <c r="F88"/>
  <c r="F161"/>
  <c r="F9"/>
  <c r="G8"/>
  <c r="F8" s="1"/>
  <c r="F210"/>
  <c r="G329" i="34"/>
  <c r="F158" i="31"/>
  <c r="D23" i="30"/>
  <c r="G88" i="31"/>
  <c r="F88" s="1"/>
  <c r="F173" i="32"/>
  <c r="D173" s="1"/>
  <c r="H596" i="34"/>
  <c r="G596" s="1"/>
  <c r="E83" i="32"/>
  <c r="D83" s="1"/>
  <c r="G423" i="34"/>
  <c r="F11" i="31"/>
  <c r="G9"/>
  <c r="F9" s="1"/>
  <c r="F74" i="30"/>
  <c r="I548" i="34"/>
  <c r="I527" s="1"/>
  <c r="E53" i="30"/>
  <c r="F53"/>
  <c r="D85" i="32"/>
  <c r="G282" i="34"/>
  <c r="H220"/>
  <c r="G220" s="1"/>
  <c r="G98"/>
  <c r="G432"/>
  <c r="G96"/>
  <c r="H8" i="31"/>
  <c r="H529" i="34"/>
  <c r="G531"/>
  <c r="G361"/>
  <c r="H359"/>
  <c r="G359" s="1"/>
  <c r="G641"/>
  <c r="H639"/>
  <c r="G13"/>
  <c r="H11"/>
  <c r="I220"/>
  <c r="G548"/>
  <c r="G349"/>
  <c r="G234"/>
  <c r="G397"/>
  <c r="G792"/>
  <c r="H790"/>
  <c r="G790" s="1"/>
  <c r="G693"/>
  <c r="H691"/>
  <c r="G691" s="1"/>
  <c r="G550"/>
  <c r="I407"/>
  <c r="G407" s="1"/>
  <c r="G232"/>
  <c r="G399"/>
  <c r="D35" i="33"/>
  <c r="F33"/>
  <c r="F27" s="1"/>
  <c r="F25" s="1"/>
  <c r="F23" s="1"/>
  <c r="E10" s="1"/>
  <c r="E27"/>
  <c r="E80"/>
  <c r="D80" s="1"/>
  <c r="D82"/>
  <c r="D70" i="32"/>
  <c r="E68"/>
  <c r="D68" s="1"/>
  <c r="D12"/>
  <c r="D95"/>
  <c r="E93"/>
  <c r="D93" s="1"/>
  <c r="D27"/>
  <c r="E25"/>
  <c r="D25" s="1"/>
  <c r="G303" i="31"/>
  <c r="F303" s="1"/>
  <c r="F305"/>
  <c r="G271"/>
  <c r="F271" s="1"/>
  <c r="G210"/>
  <c r="F210" s="1"/>
  <c r="G240"/>
  <c r="F240" s="1"/>
  <c r="E10" i="30"/>
  <c r="D80"/>
  <c r="E74"/>
  <c r="D74" s="1"/>
  <c r="J260" i="29"/>
  <c r="R242"/>
  <c r="G242"/>
  <c r="K10"/>
  <c r="G10" s="1"/>
  <c r="N10"/>
  <c r="J305"/>
  <c r="H13"/>
  <c r="L11"/>
  <c r="H256"/>
  <c r="L242"/>
  <c r="H242" s="1"/>
  <c r="I307"/>
  <c r="Q305"/>
  <c r="H214"/>
  <c r="L212"/>
  <c r="H212" s="1"/>
  <c r="J9" i="28"/>
  <c r="J8" s="1"/>
  <c r="J143" s="1"/>
  <c r="J145" s="1"/>
  <c r="I294" i="27"/>
  <c r="M273"/>
  <c r="J307"/>
  <c r="O10"/>
  <c r="J212"/>
  <c r="K11"/>
  <c r="G22"/>
  <c r="J260"/>
  <c r="R242"/>
  <c r="L10"/>
  <c r="H10" s="1"/>
  <c r="H305"/>
  <c r="N10"/>
  <c r="J305"/>
  <c r="G145"/>
  <c r="K143"/>
  <c r="G143" s="1"/>
  <c r="I307"/>
  <c r="Q305"/>
  <c r="K90"/>
  <c r="G90" s="1"/>
  <c r="G115"/>
  <c r="K212"/>
  <c r="G212" s="1"/>
  <c r="G231"/>
  <c r="F10" i="26"/>
  <c r="F9" s="1"/>
  <c r="F8" s="1"/>
  <c r="F143" s="1"/>
  <c r="F145" s="1"/>
  <c r="J9"/>
  <c r="J8" s="1"/>
  <c r="J143" s="1"/>
  <c r="J145" s="1"/>
  <c r="G24"/>
  <c r="G9" s="1"/>
  <c r="G8" s="1"/>
  <c r="G143" s="1"/>
  <c r="G145" s="1"/>
  <c r="K9"/>
  <c r="K8" s="1"/>
  <c r="K143" i="21"/>
  <c r="G143" s="1"/>
  <c r="J174"/>
  <c r="O143"/>
  <c r="J250"/>
  <c r="O143" i="20"/>
  <c r="O145" s="1"/>
  <c r="G142"/>
  <c r="G143" s="1"/>
  <c r="G145" s="1"/>
  <c r="G26" i="21"/>
  <c r="J102"/>
  <c r="J115"/>
  <c r="H140"/>
  <c r="G145"/>
  <c r="K160"/>
  <c r="G160" s="1"/>
  <c r="P226"/>
  <c r="P212" s="1"/>
  <c r="K226"/>
  <c r="G226" s="1"/>
  <c r="O226"/>
  <c r="G244"/>
  <c r="M248"/>
  <c r="I248" s="1"/>
  <c r="N256"/>
  <c r="J256" s="1"/>
  <c r="J309"/>
  <c r="M33"/>
  <c r="I33" s="1"/>
  <c r="L171"/>
  <c r="H171" s="1"/>
  <c r="Q217"/>
  <c r="Q226"/>
  <c r="I294"/>
  <c r="J96"/>
  <c r="H131"/>
  <c r="M140"/>
  <c r="I140" s="1"/>
  <c r="Q143"/>
  <c r="P163"/>
  <c r="L226"/>
  <c r="N226"/>
  <c r="R226"/>
  <c r="M244"/>
  <c r="I244" s="1"/>
  <c r="J262"/>
  <c r="H309"/>
  <c r="J214" i="19"/>
  <c r="N212"/>
  <c r="J212" s="1"/>
  <c r="I273"/>
  <c r="I145"/>
  <c r="M143"/>
  <c r="I143" s="1"/>
  <c r="L90"/>
  <c r="H294"/>
  <c r="L273"/>
  <c r="H273" s="1"/>
  <c r="G131"/>
  <c r="Q90"/>
  <c r="I90" s="1"/>
  <c r="I105"/>
  <c r="K163"/>
  <c r="G163" s="1"/>
  <c r="J165"/>
  <c r="N273"/>
  <c r="J273" s="1"/>
  <c r="M11"/>
  <c r="K96"/>
  <c r="O131"/>
  <c r="O90" s="1"/>
  <c r="N140"/>
  <c r="J140" s="1"/>
  <c r="M214"/>
  <c r="M226"/>
  <c r="I226" s="1"/>
  <c r="K231"/>
  <c r="I244"/>
  <c r="L256"/>
  <c r="H256" s="1"/>
  <c r="I262"/>
  <c r="N242"/>
  <c r="G22"/>
  <c r="J105"/>
  <c r="N307"/>
  <c r="G143" i="18"/>
  <c r="G145" s="1"/>
  <c r="K33" i="19"/>
  <c r="G33" s="1"/>
  <c r="P131"/>
  <c r="P90" s="1"/>
  <c r="P10" s="1"/>
  <c r="L260"/>
  <c r="H260" s="1"/>
  <c r="J262"/>
  <c r="O242"/>
  <c r="I309"/>
  <c r="O11" i="21"/>
  <c r="P143"/>
  <c r="O163"/>
  <c r="N273"/>
  <c r="J294"/>
  <c r="K140"/>
  <c r="G140" s="1"/>
  <c r="J147"/>
  <c r="R163"/>
  <c r="H174"/>
  <c r="I228"/>
  <c r="J234"/>
  <c r="I273"/>
  <c r="L22"/>
  <c r="H22" s="1"/>
  <c r="M96"/>
  <c r="I96" s="1"/>
  <c r="L115"/>
  <c r="H115" s="1"/>
  <c r="Q163"/>
  <c r="N214"/>
  <c r="J214" s="1"/>
  <c r="O242"/>
  <c r="J296"/>
  <c r="N13"/>
  <c r="G15"/>
  <c r="Q102"/>
  <c r="I102" s="1"/>
  <c r="O131"/>
  <c r="G131" s="1"/>
  <c r="H162"/>
  <c r="R143"/>
  <c r="M214"/>
  <c r="I214" s="1"/>
  <c r="N217"/>
  <c r="R217"/>
  <c r="R212" s="1"/>
  <c r="K217"/>
  <c r="O217"/>
  <c r="O212" s="1"/>
  <c r="G230"/>
  <c r="K248"/>
  <c r="G248" s="1"/>
  <c r="M256"/>
  <c r="I256" s="1"/>
  <c r="G262"/>
  <c r="Q212"/>
  <c r="H260"/>
  <c r="P90"/>
  <c r="L143"/>
  <c r="G260"/>
  <c r="P11"/>
  <c r="K33"/>
  <c r="G33" s="1"/>
  <c r="O90"/>
  <c r="K171"/>
  <c r="G171" s="1"/>
  <c r="N163"/>
  <c r="J163" s="1"/>
  <c r="G176"/>
  <c r="L217"/>
  <c r="H217" s="1"/>
  <c r="K231"/>
  <c r="G231" s="1"/>
  <c r="L256"/>
  <c r="H256" s="1"/>
  <c r="G296"/>
  <c r="G13"/>
  <c r="N242"/>
  <c r="J244"/>
  <c r="J160"/>
  <c r="N143"/>
  <c r="J143" s="1"/>
  <c r="R90"/>
  <c r="G294"/>
  <c r="K273"/>
  <c r="G273" s="1"/>
  <c r="G174"/>
  <c r="L11"/>
  <c r="H13"/>
  <c r="J273"/>
  <c r="J105"/>
  <c r="J142"/>
  <c r="J162"/>
  <c r="J246"/>
  <c r="R260"/>
  <c r="J260" s="1"/>
  <c r="H15"/>
  <c r="N90"/>
  <c r="G96"/>
  <c r="L96"/>
  <c r="M115"/>
  <c r="M131"/>
  <c r="Q131"/>
  <c r="H176"/>
  <c r="K214"/>
  <c r="G222"/>
  <c r="M226"/>
  <c r="I226" s="1"/>
  <c r="L231"/>
  <c r="L248"/>
  <c r="H248" s="1"/>
  <c r="H262"/>
  <c r="P242"/>
  <c r="K307"/>
  <c r="J230"/>
  <c r="Q11"/>
  <c r="M231"/>
  <c r="I231" s="1"/>
  <c r="L307"/>
  <c r="M163"/>
  <c r="I174"/>
  <c r="I307"/>
  <c r="M305"/>
  <c r="I305" s="1"/>
  <c r="N305"/>
  <c r="M64"/>
  <c r="I64" s="1"/>
  <c r="I176"/>
  <c r="M217"/>
  <c r="L294"/>
  <c r="I309"/>
  <c r="M13"/>
  <c r="M39"/>
  <c r="I39" s="1"/>
  <c r="M160"/>
  <c r="M260"/>
  <c r="R307"/>
  <c r="R305" s="1"/>
  <c r="Y8" i="20"/>
  <c r="K143"/>
  <c r="K145" s="1"/>
  <c r="E9"/>
  <c r="E8" s="1"/>
  <c r="E143" s="1"/>
  <c r="E145" s="1"/>
  <c r="I9"/>
  <c r="I8" s="1"/>
  <c r="I143" s="1"/>
  <c r="I145" s="1"/>
  <c r="L163" i="19"/>
  <c r="K244"/>
  <c r="L307"/>
  <c r="Q307"/>
  <c r="L248"/>
  <c r="K294"/>
  <c r="R260"/>
  <c r="E13" i="18"/>
  <c r="I10"/>
  <c r="I24"/>
  <c r="E24" s="1"/>
  <c r="K9"/>
  <c r="K8" s="1"/>
  <c r="J25"/>
  <c r="G349" i="17"/>
  <c r="H329"/>
  <c r="G329" s="1"/>
  <c r="G545"/>
  <c r="H681"/>
  <c r="G681" s="1"/>
  <c r="G683"/>
  <c r="G282"/>
  <c r="H280"/>
  <c r="G280" s="1"/>
  <c r="G252"/>
  <c r="G353"/>
  <c r="G361"/>
  <c r="H527"/>
  <c r="H686"/>
  <c r="G686" s="1"/>
  <c r="G688"/>
  <c r="I220"/>
  <c r="I359"/>
  <c r="G351"/>
  <c r="G363"/>
  <c r="G531"/>
  <c r="G556"/>
  <c r="G684"/>
  <c r="I13"/>
  <c r="I11" s="1"/>
  <c r="I9" s="1"/>
  <c r="H73"/>
  <c r="I98"/>
  <c r="I96" s="1"/>
  <c r="G96" s="1"/>
  <c r="H232"/>
  <c r="I346"/>
  <c r="I329" s="1"/>
  <c r="H398"/>
  <c r="I409"/>
  <c r="H610"/>
  <c r="H784"/>
  <c r="G784" s="1"/>
  <c r="H600"/>
  <c r="G600" s="1"/>
  <c r="G260"/>
  <c r="G258" s="1"/>
  <c r="G369"/>
  <c r="G404"/>
  <c r="I423"/>
  <c r="G554"/>
  <c r="G697"/>
  <c r="H430"/>
  <c r="I529"/>
  <c r="I527" s="1"/>
  <c r="I525" s="1"/>
  <c r="H563"/>
  <c r="G563" s="1"/>
  <c r="H636"/>
  <c r="H764"/>
  <c r="F206" i="16"/>
  <c r="D206" s="1"/>
  <c r="D208"/>
  <c r="E83"/>
  <c r="D83" s="1"/>
  <c r="D85"/>
  <c r="D14"/>
  <c r="E12"/>
  <c r="D27"/>
  <c r="E25"/>
  <c r="D25" s="1"/>
  <c r="F173"/>
  <c r="D175"/>
  <c r="D70"/>
  <c r="D95"/>
  <c r="E93"/>
  <c r="D93" s="1"/>
  <c r="E74"/>
  <c r="D74" s="1"/>
  <c r="D16"/>
  <c r="D29"/>
  <c r="D38"/>
  <c r="D43"/>
  <c r="D57"/>
  <c r="D60"/>
  <c r="D72"/>
  <c r="D80"/>
  <c r="D88"/>
  <c r="D91"/>
  <c r="D97"/>
  <c r="D102"/>
  <c r="D105"/>
  <c r="D129"/>
  <c r="D135"/>
  <c r="D177"/>
  <c r="D182"/>
  <c r="D199"/>
  <c r="G303" i="15"/>
  <c r="F303" s="1"/>
  <c r="F305"/>
  <c r="F9"/>
  <c r="F31"/>
  <c r="F143"/>
  <c r="G240"/>
  <c r="F240" s="1"/>
  <c r="F183"/>
  <c r="F242"/>
  <c r="F273"/>
  <c r="F307"/>
  <c r="G62"/>
  <c r="F62" s="1"/>
  <c r="F69"/>
  <c r="H100"/>
  <c r="H88" s="1"/>
  <c r="H8" s="1"/>
  <c r="G129"/>
  <c r="F129" s="1"/>
  <c r="G141"/>
  <c r="F141" s="1"/>
  <c r="G169"/>
  <c r="G229"/>
  <c r="F229" s="1"/>
  <c r="G292"/>
  <c r="F292" s="1"/>
  <c r="G246"/>
  <c r="F246" s="1"/>
  <c r="G210"/>
  <c r="F210" s="1"/>
  <c r="G363" i="14"/>
  <c r="H361"/>
  <c r="H359" s="1"/>
  <c r="H9" i="12"/>
  <c r="H161"/>
  <c r="H210"/>
  <c r="E90" i="11"/>
  <c r="D90" s="1"/>
  <c r="E89" s="1"/>
  <c r="D89" s="1"/>
  <c r="F119"/>
  <c r="D119" s="1"/>
  <c r="D124"/>
  <c r="G11" i="12"/>
  <c r="F11" s="1"/>
  <c r="F33"/>
  <c r="F96"/>
  <c r="F135"/>
  <c r="F171"/>
  <c r="F174"/>
  <c r="F214"/>
  <c r="F215"/>
  <c r="F244"/>
  <c r="G246"/>
  <c r="E14" i="13"/>
  <c r="D14" s="1"/>
  <c r="E22"/>
  <c r="E51"/>
  <c r="D51" s="1"/>
  <c r="D141"/>
  <c r="D163"/>
  <c r="F208"/>
  <c r="D215"/>
  <c r="I13" i="14"/>
  <c r="I11" s="1"/>
  <c r="H73"/>
  <c r="G103"/>
  <c r="H282"/>
  <c r="I346"/>
  <c r="I329" s="1"/>
  <c r="I361"/>
  <c r="I359" s="1"/>
  <c r="G359" s="1"/>
  <c r="G401"/>
  <c r="G532"/>
  <c r="I529"/>
  <c r="I527" s="1"/>
  <c r="G612"/>
  <c r="I636"/>
  <c r="I634" s="1"/>
  <c r="I632" s="1"/>
  <c r="H100" i="12"/>
  <c r="F140"/>
  <c r="H143"/>
  <c r="H141" s="1"/>
  <c r="F217"/>
  <c r="D166" i="13"/>
  <c r="H13" i="14"/>
  <c r="G13" s="1"/>
  <c r="I98"/>
  <c r="I96" s="1"/>
  <c r="I234"/>
  <c r="I232" s="1"/>
  <c r="I258"/>
  <c r="I252" s="1"/>
  <c r="G252" s="1"/>
  <c r="G346"/>
  <c r="E64" i="11"/>
  <c r="D64" s="1"/>
  <c r="F24" i="12"/>
  <c r="F31"/>
  <c r="F100"/>
  <c r="F115"/>
  <c r="F220"/>
  <c r="G242"/>
  <c r="F242" s="1"/>
  <c r="H271"/>
  <c r="E54" i="13"/>
  <c r="D54" s="1"/>
  <c r="E144"/>
  <c r="F200"/>
  <c r="D200" s="1"/>
  <c r="G234" i="14"/>
  <c r="I282"/>
  <c r="I280" s="1"/>
  <c r="G349"/>
  <c r="I355"/>
  <c r="I409"/>
  <c r="I407" s="1"/>
  <c r="H430"/>
  <c r="G430" s="1"/>
  <c r="I430"/>
  <c r="I428" s="1"/>
  <c r="H545"/>
  <c r="H543" s="1"/>
  <c r="G543" s="1"/>
  <c r="H634"/>
  <c r="G636"/>
  <c r="H686"/>
  <c r="G686" s="1"/>
  <c r="G688"/>
  <c r="H681"/>
  <c r="G681" s="1"/>
  <c r="G683"/>
  <c r="I421"/>
  <c r="G421" s="1"/>
  <c r="G423"/>
  <c r="G600"/>
  <c r="H591"/>
  <c r="G591" s="1"/>
  <c r="H762"/>
  <c r="G764"/>
  <c r="H786"/>
  <c r="G788"/>
  <c r="H280"/>
  <c r="G280" s="1"/>
  <c r="G282"/>
  <c r="H428"/>
  <c r="G428" s="1"/>
  <c r="G527"/>
  <c r="G329"/>
  <c r="H11"/>
  <c r="H96"/>
  <c r="H232"/>
  <c r="G284"/>
  <c r="G286"/>
  <c r="G398"/>
  <c r="H409"/>
  <c r="H407" s="1"/>
  <c r="G425"/>
  <c r="G427"/>
  <c r="G432"/>
  <c r="G529"/>
  <c r="G540"/>
  <c r="G565"/>
  <c r="G569"/>
  <c r="G574"/>
  <c r="G618"/>
  <c r="G790"/>
  <c r="G260"/>
  <c r="G258" s="1"/>
  <c r="G404"/>
  <c r="G409"/>
  <c r="I545"/>
  <c r="I543" s="1"/>
  <c r="I525" s="1"/>
  <c r="G554"/>
  <c r="G603"/>
  <c r="G684"/>
  <c r="G697"/>
  <c r="G610"/>
  <c r="G640"/>
  <c r="G768"/>
  <c r="F173" i="13"/>
  <c r="D175"/>
  <c r="E12"/>
  <c r="F206"/>
  <c r="D206" s="1"/>
  <c r="D208"/>
  <c r="D144"/>
  <c r="E74"/>
  <c r="D74" s="1"/>
  <c r="E99"/>
  <c r="D99" s="1"/>
  <c r="D16"/>
  <c r="D38"/>
  <c r="E148"/>
  <c r="D148" s="1"/>
  <c r="F191"/>
  <c r="D191" s="1"/>
  <c r="E27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85"/>
  <c r="E115"/>
  <c r="D115" s="1"/>
  <c r="D21"/>
  <c r="G141" i="12"/>
  <c r="F158"/>
  <c r="H88"/>
  <c r="F129"/>
  <c r="F169"/>
  <c r="H240"/>
  <c r="F163"/>
  <c r="G161"/>
  <c r="F161" s="1"/>
  <c r="F246"/>
  <c r="F258"/>
  <c r="F271"/>
  <c r="G229"/>
  <c r="F229" s="1"/>
  <c r="G88"/>
  <c r="F88" s="1"/>
  <c r="G20"/>
  <c r="F46"/>
  <c r="F160"/>
  <c r="F212"/>
  <c r="F260"/>
  <c r="F305"/>
  <c r="D62" i="11"/>
  <c r="F53"/>
  <c r="D80"/>
  <c r="E74"/>
  <c r="E53"/>
  <c r="D53" s="1"/>
  <c r="E13"/>
  <c r="D56"/>
  <c r="D63"/>
  <c r="D65"/>
  <c r="E122"/>
  <c r="E23"/>
  <c r="D47"/>
  <c r="D82"/>
  <c r="D87"/>
  <c r="D93"/>
  <c r="D120"/>
  <c r="H242" i="8"/>
  <c r="I307"/>
  <c r="M305"/>
  <c r="I305" s="1"/>
  <c r="I96"/>
  <c r="Q11"/>
  <c r="Q10" s="1"/>
  <c r="I39"/>
  <c r="J307"/>
  <c r="N305"/>
  <c r="M13"/>
  <c r="L294"/>
  <c r="H294" s="1"/>
  <c r="M90"/>
  <c r="I90" s="1"/>
  <c r="L273"/>
  <c r="H273" s="1"/>
  <c r="I309"/>
  <c r="R307"/>
  <c r="R305" s="1"/>
  <c r="R10" s="1"/>
  <c r="G13" i="7"/>
  <c r="K10"/>
  <c r="J10"/>
  <c r="F13"/>
  <c r="D57"/>
  <c r="D9" s="1"/>
  <c r="D8" s="1"/>
  <c r="D143" s="1"/>
  <c r="D145" s="1"/>
  <c r="N212" i="5"/>
  <c r="J212" s="1"/>
  <c r="J214"/>
  <c r="J143"/>
  <c r="R212"/>
  <c r="J22"/>
  <c r="N11"/>
  <c r="J11" s="1"/>
  <c r="N90"/>
  <c r="Q212"/>
  <c r="G145"/>
  <c r="K143"/>
  <c r="G143" s="1"/>
  <c r="R90"/>
  <c r="J26"/>
  <c r="M11"/>
  <c r="I11" s="1"/>
  <c r="R163"/>
  <c r="K248"/>
  <c r="G248" s="1"/>
  <c r="R242"/>
  <c r="J117"/>
  <c r="J216"/>
  <c r="G219"/>
  <c r="Q102"/>
  <c r="L145"/>
  <c r="L160"/>
  <c r="H160" s="1"/>
  <c r="P163"/>
  <c r="P212"/>
  <c r="Q242"/>
  <c r="J96"/>
  <c r="I214"/>
  <c r="J296"/>
  <c r="K11"/>
  <c r="G11" s="1"/>
  <c r="L13"/>
  <c r="K33"/>
  <c r="G33" s="1"/>
  <c r="K96"/>
  <c r="P102"/>
  <c r="O131"/>
  <c r="G131" s="1"/>
  <c r="K160"/>
  <c r="G160" s="1"/>
  <c r="M212"/>
  <c r="I212" s="1"/>
  <c r="O212"/>
  <c r="G222"/>
  <c r="K244"/>
  <c r="G244" s="1"/>
  <c r="M248"/>
  <c r="I248" s="1"/>
  <c r="J294"/>
  <c r="N273"/>
  <c r="J273" s="1"/>
  <c r="J171"/>
  <c r="N163"/>
  <c r="I294"/>
  <c r="M273"/>
  <c r="I273" s="1"/>
  <c r="J260"/>
  <c r="J244"/>
  <c r="G142" i="4"/>
  <c r="M140" i="5"/>
  <c r="M145"/>
  <c r="K231"/>
  <c r="G231" s="1"/>
  <c r="I244"/>
  <c r="K260"/>
  <c r="G260" s="1"/>
  <c r="I296"/>
  <c r="M163"/>
  <c r="I163" s="1"/>
  <c r="K171"/>
  <c r="L214"/>
  <c r="P242"/>
  <c r="K305"/>
  <c r="G305" s="1"/>
  <c r="L217"/>
  <c r="H217" s="1"/>
  <c r="N248"/>
  <c r="J248" s="1"/>
  <c r="J262"/>
  <c r="L163"/>
  <c r="H163" s="1"/>
  <c r="K214"/>
  <c r="M256"/>
  <c r="I256" s="1"/>
  <c r="O242"/>
  <c r="L307"/>
  <c r="I309"/>
  <c r="I307"/>
  <c r="M305"/>
  <c r="J307"/>
  <c r="N305"/>
  <c r="L294"/>
  <c r="L256"/>
  <c r="L260"/>
  <c r="H260" s="1"/>
  <c r="K294"/>
  <c r="R307"/>
  <c r="R305" s="1"/>
  <c r="G25" i="4"/>
  <c r="K24"/>
  <c r="I25"/>
  <c r="S27"/>
  <c r="W27" s="1"/>
  <c r="Q27"/>
  <c r="U27" s="1"/>
  <c r="J9"/>
  <c r="J8" s="1"/>
  <c r="J143" s="1"/>
  <c r="J145" s="1"/>
  <c r="G9" i="44" l="1"/>
  <c r="H638"/>
  <c r="G638" s="1"/>
  <c r="G640"/>
  <c r="G280"/>
  <c r="H220"/>
  <c r="G220" s="1"/>
  <c r="G769"/>
  <c r="H730"/>
  <c r="G730" s="1"/>
  <c r="G407"/>
  <c r="D10" i="43"/>
  <c r="E8"/>
  <c r="D8" s="1"/>
  <c r="F8"/>
  <c r="D171"/>
  <c r="F161" i="42"/>
  <c r="G8"/>
  <c r="F8" s="1"/>
  <c r="D10" i="41"/>
  <c r="E8"/>
  <c r="D8" s="1"/>
  <c r="H273" i="40"/>
  <c r="P10"/>
  <c r="H10" s="1"/>
  <c r="G220" i="39"/>
  <c r="G639"/>
  <c r="H637"/>
  <c r="G637" s="1"/>
  <c r="G9"/>
  <c r="H527"/>
  <c r="G527" s="1"/>
  <c r="D12" i="38"/>
  <c r="E10"/>
  <c r="D171"/>
  <c r="F8"/>
  <c r="F171" i="32"/>
  <c r="D53" i="30"/>
  <c r="F8"/>
  <c r="H9" i="34"/>
  <c r="G11"/>
  <c r="H527"/>
  <c r="G527" s="1"/>
  <c r="G529"/>
  <c r="H637"/>
  <c r="G637" s="1"/>
  <c r="G639"/>
  <c r="I8"/>
  <c r="D33" i="33"/>
  <c r="D27"/>
  <c r="E25"/>
  <c r="D171" i="32"/>
  <c r="F8"/>
  <c r="E10"/>
  <c r="G8" i="31"/>
  <c r="F8" s="1"/>
  <c r="D10" i="30"/>
  <c r="E8"/>
  <c r="D8" s="1"/>
  <c r="J242" i="29"/>
  <c r="R10"/>
  <c r="J10"/>
  <c r="I305"/>
  <c r="Q10"/>
  <c r="I10" s="1"/>
  <c r="H11"/>
  <c r="L10"/>
  <c r="H10" s="1"/>
  <c r="I273" i="27"/>
  <c r="M10"/>
  <c r="I305"/>
  <c r="Q10"/>
  <c r="I10" s="1"/>
  <c r="J242"/>
  <c r="R10"/>
  <c r="G11"/>
  <c r="K10"/>
  <c r="G10" s="1"/>
  <c r="J10"/>
  <c r="K143" i="26"/>
  <c r="K145" s="1"/>
  <c r="Y8"/>
  <c r="I163" i="21"/>
  <c r="H143"/>
  <c r="H226"/>
  <c r="J90"/>
  <c r="L163"/>
  <c r="H163" s="1"/>
  <c r="K90"/>
  <c r="G90" s="1"/>
  <c r="J226"/>
  <c r="P10"/>
  <c r="Q90"/>
  <c r="Q10" s="1"/>
  <c r="K11"/>
  <c r="G217"/>
  <c r="N90" i="19"/>
  <c r="K11"/>
  <c r="G11" s="1"/>
  <c r="H131"/>
  <c r="G96"/>
  <c r="K90"/>
  <c r="G90" s="1"/>
  <c r="N305"/>
  <c r="J305" s="1"/>
  <c r="J307"/>
  <c r="G231"/>
  <c r="K212"/>
  <c r="G212" s="1"/>
  <c r="M212"/>
  <c r="I212" s="1"/>
  <c r="I214"/>
  <c r="I11"/>
  <c r="M10"/>
  <c r="O10"/>
  <c r="H90"/>
  <c r="N11" i="21"/>
  <c r="J11" s="1"/>
  <c r="J13"/>
  <c r="O10"/>
  <c r="L242"/>
  <c r="H242" s="1"/>
  <c r="N212"/>
  <c r="J212" s="1"/>
  <c r="K163"/>
  <c r="G163" s="1"/>
  <c r="K242"/>
  <c r="G242" s="1"/>
  <c r="I131"/>
  <c r="H11"/>
  <c r="J217"/>
  <c r="H231"/>
  <c r="L212"/>
  <c r="H212" s="1"/>
  <c r="G11"/>
  <c r="L305"/>
  <c r="H305" s="1"/>
  <c r="H307"/>
  <c r="G307"/>
  <c r="K305"/>
  <c r="G305" s="1"/>
  <c r="J307"/>
  <c r="I115"/>
  <c r="M90"/>
  <c r="G214"/>
  <c r="K212"/>
  <c r="G212" s="1"/>
  <c r="H96"/>
  <c r="L90"/>
  <c r="H90" s="1"/>
  <c r="R242"/>
  <c r="J242" s="1"/>
  <c r="I217"/>
  <c r="M212"/>
  <c r="I212" s="1"/>
  <c r="I160"/>
  <c r="M143"/>
  <c r="I143" s="1"/>
  <c r="H294"/>
  <c r="L273"/>
  <c r="J305"/>
  <c r="I260"/>
  <c r="M242"/>
  <c r="I242" s="1"/>
  <c r="M11"/>
  <c r="I13"/>
  <c r="H163" i="19"/>
  <c r="J260"/>
  <c r="R242"/>
  <c r="H307"/>
  <c r="L305"/>
  <c r="H305" s="1"/>
  <c r="I307"/>
  <c r="Q305"/>
  <c r="H248"/>
  <c r="L242"/>
  <c r="H242" s="1"/>
  <c r="G294"/>
  <c r="K273"/>
  <c r="G273" s="1"/>
  <c r="G244"/>
  <c r="K242"/>
  <c r="K143" i="18"/>
  <c r="K145" s="1"/>
  <c r="Y8"/>
  <c r="I9"/>
  <c r="I8" s="1"/>
  <c r="I143" s="1"/>
  <c r="I145" s="1"/>
  <c r="E10"/>
  <c r="E9" s="1"/>
  <c r="E8" s="1"/>
  <c r="E143" s="1"/>
  <c r="E145" s="1"/>
  <c r="J24"/>
  <c r="F25"/>
  <c r="G423" i="17"/>
  <c r="I421"/>
  <c r="G421" s="1"/>
  <c r="G232"/>
  <c r="H220"/>
  <c r="G220" s="1"/>
  <c r="H604"/>
  <c r="G604" s="1"/>
  <c r="G610"/>
  <c r="H634"/>
  <c r="G636"/>
  <c r="H396"/>
  <c r="G398"/>
  <c r="H63"/>
  <c r="G73"/>
  <c r="G527"/>
  <c r="H525"/>
  <c r="G525" s="1"/>
  <c r="G764"/>
  <c r="H762"/>
  <c r="H428"/>
  <c r="G430"/>
  <c r="I407"/>
  <c r="G409"/>
  <c r="H591"/>
  <c r="G591" s="1"/>
  <c r="G13"/>
  <c r="H543"/>
  <c r="G543" s="1"/>
  <c r="G98"/>
  <c r="G529"/>
  <c r="G11"/>
  <c r="G346"/>
  <c r="D12" i="16"/>
  <c r="F171"/>
  <c r="D173"/>
  <c r="E68"/>
  <c r="D68" s="1"/>
  <c r="F169" i="15"/>
  <c r="G161"/>
  <c r="F161" s="1"/>
  <c r="F100"/>
  <c r="G271"/>
  <c r="F271" s="1"/>
  <c r="G88"/>
  <c r="I220" i="14"/>
  <c r="G355"/>
  <c r="I353"/>
  <c r="G353" s="1"/>
  <c r="H63"/>
  <c r="G63" s="1"/>
  <c r="G73"/>
  <c r="D74" i="11"/>
  <c r="F74"/>
  <c r="G361" i="14"/>
  <c r="G96"/>
  <c r="G240" i="12"/>
  <c r="F240" s="1"/>
  <c r="F143"/>
  <c r="F141"/>
  <c r="F8" i="11"/>
  <c r="H8" i="12"/>
  <c r="E127" i="13"/>
  <c r="D127" s="1"/>
  <c r="E142"/>
  <c r="D142" s="1"/>
  <c r="I9" i="14"/>
  <c r="G98"/>
  <c r="G11"/>
  <c r="G762"/>
  <c r="H723"/>
  <c r="G723" s="1"/>
  <c r="G786"/>
  <c r="H784"/>
  <c r="G784" s="1"/>
  <c r="G634"/>
  <c r="H632"/>
  <c r="G632" s="1"/>
  <c r="G545"/>
  <c r="H405"/>
  <c r="G405" s="1"/>
  <c r="G407"/>
  <c r="H220"/>
  <c r="G232"/>
  <c r="H525"/>
  <c r="G525" s="1"/>
  <c r="I405"/>
  <c r="I8" s="1"/>
  <c r="D85" i="13"/>
  <c r="E83"/>
  <c r="D83" s="1"/>
  <c r="D70"/>
  <c r="E68"/>
  <c r="D68" s="1"/>
  <c r="D27"/>
  <c r="E25"/>
  <c r="D25" s="1"/>
  <c r="D95"/>
  <c r="E93"/>
  <c r="D93" s="1"/>
  <c r="F171"/>
  <c r="D173"/>
  <c r="D12"/>
  <c r="F20" i="12"/>
  <c r="G9"/>
  <c r="G210"/>
  <c r="F210" s="1"/>
  <c r="D13" i="11"/>
  <c r="E10"/>
  <c r="D23"/>
  <c r="E21"/>
  <c r="D21" s="1"/>
  <c r="I13" i="8"/>
  <c r="M11"/>
  <c r="L10"/>
  <c r="H10" s="1"/>
  <c r="N10"/>
  <c r="J10" s="1"/>
  <c r="J305"/>
  <c r="F10" i="7"/>
  <c r="F9" s="1"/>
  <c r="F8" s="1"/>
  <c r="F143" s="1"/>
  <c r="F145" s="1"/>
  <c r="J9"/>
  <c r="J8" s="1"/>
  <c r="J143" s="1"/>
  <c r="J145" s="1"/>
  <c r="G10"/>
  <c r="G9" s="1"/>
  <c r="G8" s="1"/>
  <c r="G143" s="1"/>
  <c r="G145" s="1"/>
  <c r="K9"/>
  <c r="K8" s="1"/>
  <c r="K143" s="1"/>
  <c r="K145" s="1"/>
  <c r="M242" i="5"/>
  <c r="I242" s="1"/>
  <c r="J90"/>
  <c r="H13"/>
  <c r="L11"/>
  <c r="H11" s="1"/>
  <c r="G96"/>
  <c r="K90"/>
  <c r="G90" s="1"/>
  <c r="I102"/>
  <c r="Q90"/>
  <c r="Q10" s="1"/>
  <c r="R10"/>
  <c r="J163"/>
  <c r="O90"/>
  <c r="H102"/>
  <c r="P90"/>
  <c r="H90" s="1"/>
  <c r="H145"/>
  <c r="L143"/>
  <c r="H143" s="1"/>
  <c r="O10"/>
  <c r="H307"/>
  <c r="L305"/>
  <c r="H305" s="1"/>
  <c r="G214"/>
  <c r="K212"/>
  <c r="G212" s="1"/>
  <c r="L212"/>
  <c r="H212" s="1"/>
  <c r="H214"/>
  <c r="M90"/>
  <c r="I90" s="1"/>
  <c r="I140"/>
  <c r="I145"/>
  <c r="M143"/>
  <c r="I143" s="1"/>
  <c r="G171"/>
  <c r="K163"/>
  <c r="G163" s="1"/>
  <c r="K242"/>
  <c r="G242" s="1"/>
  <c r="N242"/>
  <c r="J242" s="1"/>
  <c r="H256"/>
  <c r="L242"/>
  <c r="G294"/>
  <c r="K273"/>
  <c r="J305"/>
  <c r="I305"/>
  <c r="L273"/>
  <c r="H273" s="1"/>
  <c r="H294"/>
  <c r="G24" i="4"/>
  <c r="G9" s="1"/>
  <c r="G8" s="1"/>
  <c r="G143" s="1"/>
  <c r="G145" s="1"/>
  <c r="K9"/>
  <c r="K8" s="1"/>
  <c r="K143" s="1"/>
  <c r="K145" s="1"/>
  <c r="E25"/>
  <c r="I24"/>
  <c r="H8" i="44" l="1"/>
  <c r="G8" s="1"/>
  <c r="H8" i="39"/>
  <c r="G8" s="1"/>
  <c r="D10" i="38"/>
  <c r="E8"/>
  <c r="D8" s="1"/>
  <c r="H8" i="34"/>
  <c r="G8" s="1"/>
  <c r="G9"/>
  <c r="D25" i="33"/>
  <c r="E23"/>
  <c r="D10" i="32"/>
  <c r="E8"/>
  <c r="D8" s="1"/>
  <c r="N10" i="21"/>
  <c r="J10" s="1"/>
  <c r="I90"/>
  <c r="J90" i="19"/>
  <c r="N10"/>
  <c r="R10" i="21"/>
  <c r="K10"/>
  <c r="G10" s="1"/>
  <c r="H273"/>
  <c r="L10"/>
  <c r="H10" s="1"/>
  <c r="I11"/>
  <c r="M10"/>
  <c r="I10" s="1"/>
  <c r="G242" i="19"/>
  <c r="K10"/>
  <c r="G10" s="1"/>
  <c r="R10"/>
  <c r="J242"/>
  <c r="I305"/>
  <c r="Q10"/>
  <c r="I10" s="1"/>
  <c r="L10"/>
  <c r="H10" s="1"/>
  <c r="F24" i="18"/>
  <c r="F9" s="1"/>
  <c r="F8" s="1"/>
  <c r="F143" s="1"/>
  <c r="F145" s="1"/>
  <c r="J9"/>
  <c r="J8" s="1"/>
  <c r="J143" s="1"/>
  <c r="J145" s="1"/>
  <c r="I405" i="17"/>
  <c r="I8" s="1"/>
  <c r="G407"/>
  <c r="G63"/>
  <c r="H9"/>
  <c r="G634"/>
  <c r="H632"/>
  <c r="G632" s="1"/>
  <c r="G762"/>
  <c r="H723"/>
  <c r="G723" s="1"/>
  <c r="G428"/>
  <c r="H405"/>
  <c r="G405" s="1"/>
  <c r="G396"/>
  <c r="H359"/>
  <c r="G359" s="1"/>
  <c r="F8" i="16"/>
  <c r="D171"/>
  <c r="E10"/>
  <c r="F88" i="15"/>
  <c r="G8"/>
  <c r="F8" s="1"/>
  <c r="G220" i="14"/>
  <c r="H9"/>
  <c r="G9" s="1"/>
  <c r="H8"/>
  <c r="G8" s="1"/>
  <c r="D171" i="13"/>
  <c r="F8"/>
  <c r="E10"/>
  <c r="G8" i="12"/>
  <c r="F8" s="1"/>
  <c r="F9"/>
  <c r="D10" i="11"/>
  <c r="E8"/>
  <c r="D8" s="1"/>
  <c r="I11" i="8"/>
  <c r="M10"/>
  <c r="I10" s="1"/>
  <c r="P10" i="5"/>
  <c r="M10"/>
  <c r="I10" s="1"/>
  <c r="N10"/>
  <c r="J10" s="1"/>
  <c r="G273"/>
  <c r="K10"/>
  <c r="G10" s="1"/>
  <c r="H242"/>
  <c r="L10"/>
  <c r="E24" i="4"/>
  <c r="E9" s="1"/>
  <c r="E8" s="1"/>
  <c r="E143" s="1"/>
  <c r="E145" s="1"/>
  <c r="I9"/>
  <c r="I8" s="1"/>
  <c r="I143" s="1"/>
  <c r="I145" s="1"/>
  <c r="D10" i="33" l="1"/>
  <c r="C10" s="1"/>
  <c r="D23"/>
  <c r="J10" i="19"/>
  <c r="H8" i="17"/>
  <c r="G8" s="1"/>
  <c r="G9"/>
  <c r="D10" i="16"/>
  <c r="E8"/>
  <c r="D8" s="1"/>
  <c r="D10" i="13"/>
  <c r="E8"/>
  <c r="D8" s="1"/>
  <c r="H10" i="5"/>
</calcChain>
</file>

<file path=xl/sharedStrings.xml><?xml version="1.0" encoding="utf-8"?>
<sst xmlns="http://schemas.openxmlformats.org/spreadsheetml/2006/main" count="26086" uniqueCount="1546">
  <si>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</si>
  <si>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</si>
  <si>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</si>
  <si>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</si>
  <si>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</si>
  <si>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</si>
  <si>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</si>
  <si>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</si>
  <si>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</si>
  <si>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</si>
  <si>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</si>
  <si>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</si>
  <si>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</si>
  <si>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</si>
  <si>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</si>
  <si>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</si>
  <si>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</si>
  <si>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</si>
  <si>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</si>
  <si>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</si>
  <si>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</si>
  <si>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</si>
  <si>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</si>
  <si>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</si>
  <si>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</si>
  <si>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</si>
  <si>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</si>
  <si>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</si>
  <si>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</si>
  <si>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</si>
  <si>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</si>
  <si>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</si>
  <si>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</si>
  <si>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</si>
  <si>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</si>
  <si>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</si>
  <si>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</si>
  <si>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</si>
  <si>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</si>
  <si>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</si>
  <si>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</si>
  <si>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</si>
  <si>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</si>
  <si>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</si>
  <si>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</si>
  <si>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</si>
  <si>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</si>
  <si>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</si>
  <si>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</si>
  <si>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</si>
  <si>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</si>
  <si>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</si>
  <si>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</si>
  <si>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</si>
  <si>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</si>
  <si>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</si>
  <si>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</si>
  <si>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</si>
  <si>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</si>
  <si>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</si>
  <si>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</si>
  <si>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</si>
  <si>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</si>
  <si>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</si>
  <si>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</si>
  <si>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</si>
  <si>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</si>
  <si>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</si>
  <si>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</si>
  <si>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</si>
  <si>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</si>
  <si>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</si>
  <si>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</si>
  <si>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</si>
  <si>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</si>
  <si>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</si>
  <si>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</si>
  <si>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</si>
  <si>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</si>
  <si>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</si>
  <si>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</si>
  <si>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</si>
  <si>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</si>
  <si>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</si>
  <si>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</si>
  <si>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</si>
  <si>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</si>
  <si>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</si>
  <si>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</si>
  <si>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</si>
  <si>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</si>
  <si>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</si>
  <si>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</si>
  <si>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</si>
  <si>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</si>
  <si>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</si>
  <si>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</si>
  <si>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</si>
  <si>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</si>
  <si>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</si>
  <si>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</si>
  <si>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</si>
  <si>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</si>
  <si>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</si>
  <si>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</si>
  <si>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</si>
  <si>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</si>
  <si>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</si>
  <si>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</si>
  <si>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</si>
  <si>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</si>
  <si>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</si>
  <si>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</si>
  <si>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</si>
  <si>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</si>
  <si>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</si>
  <si>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</si>
  <si>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</si>
  <si>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</si>
  <si>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</si>
  <si>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</si>
  <si>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</si>
  <si>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</si>
  <si>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</si>
  <si>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</si>
  <si>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</si>
  <si>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</si>
  <si>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</si>
  <si>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</si>
  <si>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</si>
  <si>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</si>
  <si>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</si>
  <si>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</si>
  <si>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</si>
  <si>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</si>
  <si>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</si>
  <si>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</si>
  <si>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</si>
  <si>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</si>
  <si>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</si>
  <si>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</si>
  <si>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</si>
  <si>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</si>
  <si>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</si>
  <si>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</si>
  <si>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</si>
  <si>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</si>
  <si>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</si>
  <si>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</si>
  <si>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</si>
  <si>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</si>
  <si>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</si>
  <si>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</si>
  <si>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</si>
  <si>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</si>
  <si>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</si>
  <si>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</si>
  <si>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</si>
  <si>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</si>
  <si>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</si>
  <si>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</si>
  <si>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</si>
  <si>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</si>
  <si>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</si>
  <si>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</si>
  <si>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</si>
  <si>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</si>
  <si>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</si>
  <si>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</si>
  <si>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</si>
  <si>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</si>
  <si>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</si>
  <si>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</si>
  <si>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</si>
  <si>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</si>
  <si>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</si>
  <si>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</si>
  <si>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</si>
  <si>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</si>
  <si>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</si>
  <si>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</si>
  <si>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</si>
  <si>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</si>
  <si>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</si>
  <si>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</si>
  <si>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</si>
  <si>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</si>
  <si>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</si>
  <si>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</si>
  <si>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</si>
  <si>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</si>
  <si>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</si>
  <si>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</si>
  <si>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</si>
  <si>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</si>
  <si>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</si>
  <si>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</si>
  <si>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</si>
  <si>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</si>
  <si>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</si>
  <si>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</si>
  <si>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</si>
  <si>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</si>
  <si>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</si>
  <si>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</si>
  <si>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</si>
  <si>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</si>
  <si>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</si>
  <si>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</si>
  <si>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</si>
  <si>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</si>
  <si>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</si>
  <si>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</si>
  <si>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</si>
  <si>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</si>
  <si>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</si>
  <si>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</si>
  <si>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</si>
  <si>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</si>
  <si>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</si>
  <si>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</si>
  <si>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</si>
  <si>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</si>
  <si>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</si>
  <si>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</si>
  <si>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</si>
  <si>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</si>
  <si>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</si>
  <si>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</si>
  <si>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</si>
  <si>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</si>
  <si>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</si>
  <si>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</si>
  <si>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</si>
  <si>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</si>
  <si>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</si>
  <si>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</si>
  <si>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</si>
  <si>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</si>
  <si>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</si>
  <si>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</si>
  <si>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</si>
  <si>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</si>
  <si>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</si>
  <si>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</si>
  <si>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</si>
  <si>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</si>
  <si>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</si>
  <si>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</si>
  <si>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</si>
  <si>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</si>
  <si>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</si>
  <si>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</si>
  <si>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</si>
  <si>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</si>
  <si>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</si>
  <si>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</si>
  <si>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</si>
  <si>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</si>
  <si>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</si>
  <si>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</si>
  <si>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</si>
  <si>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</si>
  <si>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</si>
  <si>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</si>
  <si>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</si>
  <si>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</si>
  <si>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</si>
  <si>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</si>
  <si>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</si>
  <si>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</si>
  <si>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</si>
  <si>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</si>
  <si>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</si>
  <si>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</si>
  <si>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</si>
  <si>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</si>
  <si>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</si>
  <si>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</si>
  <si>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</si>
  <si>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</si>
  <si>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</si>
  <si>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</si>
  <si>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</si>
  <si>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</si>
  <si>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</si>
  <si>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</si>
  <si>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</si>
  <si>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</si>
  <si>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</si>
  <si>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</si>
  <si>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</si>
  <si>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</si>
  <si>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</si>
  <si>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</si>
  <si>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</si>
  <si>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</si>
  <si>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</si>
  <si>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</si>
  <si>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</si>
  <si>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</si>
  <si>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</si>
  <si>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</si>
  <si>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</si>
  <si>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</si>
  <si>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</si>
  <si>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</si>
  <si>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</si>
  <si>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</si>
  <si>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</si>
  <si>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</si>
  <si>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</si>
  <si>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</si>
  <si>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</si>
  <si>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</si>
  <si>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</si>
  <si>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</si>
  <si>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</si>
  <si>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</si>
  <si>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</si>
  <si>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</si>
  <si>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</si>
  <si>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</si>
  <si>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</si>
  <si>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</si>
  <si>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</si>
  <si>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</si>
  <si>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</si>
  <si>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</si>
  <si>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</si>
  <si>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</si>
  <si>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</si>
  <si>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</si>
  <si>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</si>
  <si>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</si>
  <si>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</si>
  <si>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</si>
  <si>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</si>
  <si>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</si>
  <si>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</si>
  <si>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</si>
  <si>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</si>
  <si>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</si>
  <si>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</si>
  <si>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</si>
  <si>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</si>
  <si>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</si>
  <si>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</si>
  <si>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</si>
  <si>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</si>
  <si>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</si>
  <si>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</si>
  <si>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</si>
  <si>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</si>
  <si>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</si>
  <si>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</si>
  <si>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</si>
  <si>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</si>
  <si>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</si>
  <si>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</si>
  <si>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</si>
  <si>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</si>
  <si>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</si>
  <si>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</si>
  <si>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</si>
  <si>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</si>
  <si>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</si>
  <si>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</si>
  <si>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</si>
  <si>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</si>
  <si>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</si>
  <si>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</si>
  <si>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</si>
  <si>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</si>
  <si>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</si>
  <si>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</si>
  <si>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</si>
  <si>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</si>
  <si>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</si>
  <si>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</si>
  <si>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</si>
  <si>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</si>
  <si>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</si>
  <si>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</si>
  <si>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</si>
  <si>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</si>
  <si>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</si>
  <si>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</si>
  <si>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</si>
  <si>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</si>
  <si>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</si>
  <si>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</si>
  <si>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</si>
  <si>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</si>
  <si>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</si>
  <si>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</si>
  <si>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</si>
  <si>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</si>
  <si>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</si>
  <si>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</si>
  <si>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</si>
  <si>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</si>
  <si>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</si>
  <si>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</si>
  <si>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</si>
  <si>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</si>
  <si>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</si>
  <si>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</si>
  <si>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</si>
  <si>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</si>
  <si>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</si>
  <si>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</si>
  <si>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</si>
  <si>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</si>
  <si>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</si>
  <si>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</si>
  <si>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</si>
  <si>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</si>
  <si>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</si>
  <si>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</si>
  <si>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</si>
  <si>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</si>
  <si>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</si>
  <si>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</si>
  <si>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</si>
  <si>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</si>
  <si>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</si>
  <si>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</si>
  <si>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</si>
  <si>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</si>
  <si>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</si>
  <si>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</si>
  <si>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</si>
  <si>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</si>
  <si>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</si>
  <si>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</si>
  <si>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</si>
  <si>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</si>
  <si>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</si>
  <si>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</si>
  <si>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</si>
  <si>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</si>
  <si>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</si>
  <si>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</si>
  <si>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</si>
  <si>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</si>
  <si>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</si>
  <si>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</si>
  <si>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</si>
  <si>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</si>
  <si>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</si>
  <si>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</si>
  <si>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</si>
  <si>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</si>
  <si>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</si>
  <si>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</si>
  <si>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</si>
  <si>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</si>
  <si>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</si>
  <si>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</si>
  <si>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</si>
  <si>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</si>
  <si>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</si>
  <si>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</si>
  <si>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</si>
  <si>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</si>
  <si>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</si>
  <si>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</si>
  <si>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</si>
  <si>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</si>
  <si>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</si>
  <si>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</si>
  <si>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</si>
  <si>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</si>
  <si>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</si>
  <si>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</si>
  <si>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</si>
  <si>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</si>
  <si>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</si>
  <si>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</si>
  <si>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</si>
  <si>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</si>
  <si>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</si>
  <si>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</si>
  <si>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</si>
  <si>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</si>
  <si>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</si>
  <si>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</si>
  <si>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</si>
  <si>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</si>
  <si>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</si>
  <si>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</si>
  <si>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</si>
  <si>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</si>
  <si>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</si>
  <si>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</si>
  <si>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</si>
  <si>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</si>
  <si>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</si>
  <si>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</si>
  <si>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</si>
  <si>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</si>
  <si>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</si>
  <si>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</si>
  <si>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</si>
  <si>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</si>
  <si>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</si>
  <si>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</si>
  <si>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</si>
  <si>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</si>
  <si>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</si>
  <si>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</si>
  <si>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</si>
  <si>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</si>
  <si>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</si>
  <si>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</si>
  <si>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</si>
  <si>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</si>
  <si>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</si>
  <si>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</si>
  <si>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</si>
  <si>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</si>
  <si>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</si>
  <si>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</si>
  <si>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</si>
  <si>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</si>
  <si>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</si>
  <si>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</si>
  <si>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</si>
  <si>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</si>
  <si>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</si>
  <si>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</si>
  <si>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</si>
  <si>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</si>
  <si>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</si>
  <si>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</si>
  <si>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</si>
  <si>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</si>
  <si>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</si>
  <si>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</si>
  <si>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</si>
  <si>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</si>
  <si>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</si>
  <si>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</si>
  <si>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</si>
  <si>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</si>
  <si>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</si>
  <si>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</si>
  <si>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</si>
  <si>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</si>
  <si>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</si>
  <si>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</si>
  <si>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</si>
  <si>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</si>
  <si>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</si>
  <si>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</si>
  <si>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</si>
  <si>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</si>
  <si>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</si>
  <si>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</si>
  <si>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</si>
  <si>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</si>
  <si>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</si>
  <si>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</si>
  <si>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</si>
  <si>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</si>
  <si>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</si>
  <si>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</si>
  <si>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</si>
  <si>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</si>
  <si>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</si>
  <si>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</si>
  <si>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</si>
  <si>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</si>
  <si>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</si>
  <si>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</si>
  <si>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</si>
  <si>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</si>
  <si>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</si>
  <si>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</si>
  <si>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</si>
  <si>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</si>
  <si>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</si>
  <si>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</si>
  <si>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</si>
  <si>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</si>
  <si>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</si>
  <si>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</si>
  <si>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</si>
  <si>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</si>
  <si>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</si>
  <si>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</si>
  <si>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</si>
  <si>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</si>
  <si>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</si>
  <si>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</si>
  <si>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</si>
  <si>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</si>
  <si>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</si>
  <si>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</si>
  <si>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</si>
  <si>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</si>
  <si>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</si>
  <si>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</si>
  <si>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</si>
  <si>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</si>
  <si>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</si>
  <si>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</si>
  <si>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</si>
  <si>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</si>
  <si>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</si>
  <si>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</si>
  <si>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</si>
  <si>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</si>
  <si>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</si>
  <si>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</si>
  <si>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</si>
  <si>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</si>
  <si>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</si>
  <si>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</si>
  <si>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</si>
  <si>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</si>
  <si>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</si>
  <si>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</si>
  <si>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</si>
  <si>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</si>
  <si>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</si>
  <si>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</si>
  <si>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</si>
  <si>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</si>
  <si>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</si>
  <si>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</si>
  <si>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</si>
  <si>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</si>
  <si>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</si>
  <si>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</si>
  <si>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</si>
  <si>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</si>
  <si>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</si>
  <si>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</si>
  <si>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</si>
  <si>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</si>
  <si>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</si>
  <si>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</si>
  <si>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</si>
  <si>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</si>
  <si>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</si>
  <si>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</si>
  <si>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</si>
  <si>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</si>
  <si>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</si>
  <si>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</si>
  <si>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</si>
  <si>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</si>
  <si>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</si>
  <si>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</si>
  <si>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</si>
  <si>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</si>
  <si>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</si>
  <si>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</si>
  <si>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</si>
  <si>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</si>
  <si>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</si>
  <si>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</si>
  <si>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</si>
  <si>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</si>
  <si>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</si>
  <si>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</si>
  <si>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</si>
  <si>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</si>
  <si>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</si>
  <si>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</si>
  <si>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</si>
  <si>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</si>
  <si>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</si>
  <si>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</si>
  <si>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</si>
  <si>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</si>
  <si>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</si>
  <si>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</si>
  <si>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</si>
  <si>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</si>
  <si>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</si>
  <si>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</si>
  <si>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</si>
  <si>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</si>
  <si>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</si>
  <si>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</si>
  <si>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</si>
  <si>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</si>
  <si>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</si>
  <si>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</si>
  <si>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</si>
  <si>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</si>
  <si>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</si>
  <si>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</si>
  <si>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</si>
  <si>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</si>
  <si>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</si>
  <si>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</si>
  <si>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</si>
  <si>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</si>
  <si>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</si>
  <si>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</si>
  <si>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</si>
  <si>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</si>
  <si>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</si>
  <si>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</si>
  <si>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</si>
  <si>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</si>
  <si>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</si>
  <si>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</si>
  <si>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</si>
  <si>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</si>
  <si>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</si>
  <si>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</si>
  <si>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</si>
  <si>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</si>
  <si>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</si>
  <si>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</si>
  <si>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</si>
  <si>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</si>
  <si>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</si>
  <si>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</si>
  <si>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</si>
  <si>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</si>
  <si>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</si>
  <si>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</si>
  <si>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</si>
  <si>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</si>
  <si>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</si>
  <si>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</si>
  <si>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</si>
  <si>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</si>
  <si>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</si>
  <si>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</si>
  <si>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</si>
  <si>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</si>
  <si>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</si>
  <si>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</si>
  <si>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</si>
  <si>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</si>
  <si>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</si>
  <si>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</si>
  <si>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</si>
  <si>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</si>
  <si>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</si>
  <si>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</si>
  <si>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</si>
  <si>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</si>
  <si>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</si>
  <si>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</si>
  <si>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</si>
  <si>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</si>
  <si>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</si>
  <si>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</si>
  <si>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</si>
  <si>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</si>
  <si>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</si>
  <si>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</si>
  <si>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</si>
  <si>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</si>
  <si>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</si>
  <si>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</si>
  <si>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</si>
  <si>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</si>
  <si>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</si>
  <si>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</si>
  <si>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</si>
  <si>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</si>
  <si>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</si>
  <si>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</si>
  <si>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</si>
  <si>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</si>
  <si>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</si>
  <si>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</si>
  <si>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</si>
  <si>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</si>
  <si>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</si>
  <si>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</si>
  <si>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</si>
  <si>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</si>
  <si>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</si>
  <si>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</si>
  <si>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</si>
  <si>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</si>
  <si>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</si>
  <si>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</si>
  <si>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</si>
  <si>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</si>
  <si>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</si>
  <si>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</si>
  <si>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</si>
  <si>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</si>
  <si>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</si>
  <si>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</si>
  <si>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</si>
  <si>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</si>
  <si>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</si>
  <si>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</si>
  <si>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</si>
  <si>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</si>
  <si>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</si>
  <si>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</si>
  <si>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</si>
  <si>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</si>
  <si>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</si>
  <si>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</si>
  <si>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</si>
  <si>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</si>
  <si>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</si>
  <si>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</si>
  <si>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</si>
  <si>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</si>
  <si>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</si>
  <si>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</si>
  <si>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</si>
  <si>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</si>
  <si>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</si>
  <si>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</si>
  <si>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</si>
  <si>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</si>
  <si>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</si>
  <si>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</si>
  <si>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</si>
  <si>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</si>
  <si>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</si>
  <si>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</si>
  <si>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</si>
  <si>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</si>
  <si>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</si>
  <si>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</si>
  <si>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</si>
  <si>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</si>
  <si>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</si>
  <si>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</si>
  <si>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</si>
  <si>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</si>
  <si>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</si>
  <si>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</si>
  <si>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</si>
  <si>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</si>
  <si>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</si>
  <si>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</si>
  <si>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</si>
  <si>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</si>
  <si>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</si>
  <si>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</si>
  <si>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</si>
  <si>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</si>
  <si>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</si>
  <si>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</si>
  <si>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</si>
  <si>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</si>
  <si>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</si>
  <si>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</si>
  <si>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</si>
  <si>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</si>
  <si>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</si>
  <si>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</si>
  <si>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</si>
  <si>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</si>
  <si>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</si>
  <si>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</si>
  <si>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</si>
  <si>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</si>
  <si>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</si>
  <si>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</si>
  <si>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</si>
  <si>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</si>
  <si>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</si>
  <si>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</si>
  <si>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</si>
  <si>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</si>
  <si>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</si>
  <si>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</si>
  <si>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</si>
  <si>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</si>
  <si>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</si>
  <si>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</si>
  <si>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</si>
  <si>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</si>
  <si>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</si>
  <si>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</si>
  <si>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</si>
  <si>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</si>
  <si>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</si>
  <si>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</si>
  <si>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</si>
  <si>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</si>
  <si>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</si>
  <si>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</si>
  <si>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</si>
  <si>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</si>
  <si>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</si>
  <si>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</si>
  <si>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</si>
  <si>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</si>
  <si>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</si>
  <si>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</si>
  <si>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</si>
  <si>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</si>
  <si>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</si>
  <si>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</si>
  <si>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</si>
  <si>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</si>
  <si>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</si>
  <si>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</si>
  <si>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</si>
  <si>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</si>
  <si>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</si>
  <si>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</si>
  <si>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</si>
  <si>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</si>
  <si>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</si>
  <si>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</si>
  <si>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</si>
  <si>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</si>
  <si>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</si>
  <si>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</si>
  <si>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</si>
  <si>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</si>
  <si>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</si>
  <si>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</si>
  <si>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</si>
  <si>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</si>
  <si>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</si>
  <si>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</si>
  <si>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</si>
  <si>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</si>
  <si>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</si>
  <si>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</si>
  <si>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</si>
  <si>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</si>
  <si>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</si>
  <si>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</si>
  <si>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</si>
  <si>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</si>
  <si>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</si>
  <si>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</si>
  <si>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</si>
  <si>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</si>
  <si>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</si>
  <si>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</si>
  <si>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</si>
  <si>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</si>
  <si>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</si>
  <si>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</si>
  <si>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</si>
  <si>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</si>
  <si>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</si>
  <si>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</si>
  <si>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</si>
  <si>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</si>
  <si>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</si>
  <si>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</si>
  <si>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</si>
  <si>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</si>
  <si>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</si>
  <si>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</si>
  <si>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</si>
  <si>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</si>
  <si>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</si>
  <si>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</si>
  <si>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</si>
  <si>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</si>
  <si>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</si>
  <si>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</si>
  <si>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</si>
  <si>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</si>
  <si>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</si>
  <si>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</si>
  <si>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</si>
  <si>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</si>
  <si>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</si>
  <si>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</si>
  <si>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</si>
  <si>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</si>
  <si>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</si>
  <si>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</si>
  <si>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</si>
  <si>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</si>
  <si>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</si>
  <si>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</si>
  <si>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</si>
  <si>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</si>
  <si>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</si>
  <si>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</si>
  <si>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</si>
  <si>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</si>
  <si>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</si>
  <si>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</si>
  <si>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</si>
  <si>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</si>
  <si>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</si>
  <si>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</si>
  <si>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</si>
  <si>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</si>
  <si>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</si>
  <si>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</si>
  <si>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</si>
  <si>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</si>
  <si>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</si>
  <si>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</si>
  <si>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</si>
  <si>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</si>
  <si>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</si>
  <si>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</si>
  <si>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</si>
  <si>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</si>
  <si>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</si>
  <si>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</si>
  <si>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</si>
  <si>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</si>
  <si>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</si>
  <si>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</si>
  <si>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</si>
  <si>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</si>
  <si>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</si>
  <si>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</si>
  <si>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</si>
  <si>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</si>
  <si>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</si>
  <si>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</si>
  <si>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</si>
  <si>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</si>
  <si>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</si>
  <si>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</si>
  <si>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</si>
  <si>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</si>
  <si>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</si>
  <si>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</si>
  <si>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</si>
  <si>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</si>
  <si>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</si>
  <si>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</si>
  <si>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</si>
  <si>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</si>
  <si>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</si>
  <si>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</si>
  <si>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</si>
  <si>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</si>
  <si>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</si>
  <si>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</si>
  <si>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</si>
  <si>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</si>
  <si>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</si>
  <si>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</si>
  <si>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</si>
  <si>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</si>
  <si>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</si>
  <si>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                                                                                                                                Ստեփանավան   համայնքի ղեկավարի  &lt;&lt;24  &gt;&gt;   դեկտեմբերի  2024թ.  Թիվ             որոշման      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</si>
  <si>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</si>
  <si>
    <t xml:space="preserve">                                                                                                                                  Ստեփանավան   համայնքի ղեկավարի  &lt;&lt; 14 &gt;&gt;   փետրվարի  2025թ.  Թիվ                  որոշման      </t>
  </si>
  <si>
    <t xml:space="preserve"> Ստեփանավան  Ñ³Ù³ÛÝùÇ 2025Ã. µÛáõç»Ç »Ï³Ùï³ÛÇÝ(Ùáõïù³ÛÇÝ) Ù³ëÇ µ³ßËáõÙÁ Áëï »é³ÙëÛ³ÏÝ»ñÇ</t>
  </si>
  <si>
    <r>
      <t xml:space="preserve"> Ստեփանավան  համայնքի ղեկավարի   14  »    փետրվարի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 որոշման</t>
    </r>
  </si>
  <si>
    <t xml:space="preserve">  Ստեփանավան համայնքի 2025թ. բյուջեի ելքային(ծախսային) մասի բաշխումը ըստ եռամսյակների</t>
  </si>
  <si>
    <t>Անվանում</t>
  </si>
  <si>
    <t>Համայնք</t>
  </si>
  <si>
    <t>2021թ,</t>
  </si>
  <si>
    <t>.Բազմաբնակարան շենքերի տանիքների վերանորոգում Փող.Չարեցի 179 ,Բաղրամյան 103 և 172 ,Մեղապարտի 8 շենքեր</t>
  </si>
  <si>
    <t>հազ,դրամ</t>
  </si>
  <si>
    <t>60%-39485,0</t>
  </si>
  <si>
    <t>Ստեփանավանի քաղաքային հրապարակի վերանորոգում</t>
  </si>
  <si>
    <t>60%-144382,027</t>
  </si>
  <si>
    <t>2022թ,</t>
  </si>
  <si>
    <t>Քալաշյան, Աղայան փողոցներ – տուֆե սալարկում</t>
  </si>
  <si>
    <t>45%-46565,0</t>
  </si>
  <si>
    <t>Սպարապետ և Խորենացի փողոցներ- ասֆալտ</t>
  </si>
  <si>
    <t>50%-132109,0</t>
  </si>
  <si>
    <t>Քաղաքային գրադարանի հիմնանորոգում</t>
  </si>
  <si>
    <t>Ռումինական շենքերի ջերմամեկուսացում 10.18.19 շենքեր</t>
  </si>
  <si>
    <t>25%-48500,0</t>
  </si>
  <si>
    <t>ՄԱԿ-ի մասնաբաժինը՝ 47670 ,0</t>
  </si>
  <si>
    <t>ՄԱԿ-ի մասնաբաժինը՝ 3510,0</t>
  </si>
  <si>
    <t>50%-56562,482</t>
  </si>
  <si>
    <t xml:space="preserve">Արմանիսի և Կաթնաղբյուրի մանկապարտեզների հիմնանորոգում </t>
  </si>
  <si>
    <t>30%-38693,77</t>
  </si>
  <si>
    <t>ՄԱԿ-ի մասնաբաժինը՝ 2163,01</t>
  </si>
  <si>
    <t>Ուրասարի մշակույթի տան վերանորոգում</t>
  </si>
  <si>
    <t>55%-35464,75</t>
  </si>
  <si>
    <t>Սոս Սարգսյանի անվան մշակույթի պալատի տանիքի վերանորոգում</t>
  </si>
  <si>
    <t xml:space="preserve"> Վերանորոգվել է համայնքի միջոցներով </t>
  </si>
  <si>
    <t>Քաղաքային այգու և Ալեայի անցուղու հիմնանորոգում</t>
  </si>
  <si>
    <t>55%-208388,964</t>
  </si>
  <si>
    <t>Ծրագիրը  երկրորդ մասը շարունակվել է    2024թ. և համայնքի  մասնաբաժինը  կազմել է  169044,898</t>
  </si>
  <si>
    <t xml:space="preserve"> Աղայան 1-ին և 2-րդ նրբանցք 409 դիվիզիա Ն,Ստեփանյան-տուֆե սալարկում</t>
  </si>
  <si>
    <t>40%-52999,42</t>
  </si>
  <si>
    <t>Սոս սարգսյանի անվան մշակույթի տուն</t>
  </si>
  <si>
    <t>50%-105215,706</t>
  </si>
  <si>
    <t>Ասֆալտ</t>
  </si>
  <si>
    <t>50%-209477,72</t>
  </si>
  <si>
    <t>Վարչական շրջանների և  4-րդ միկրոշրջանիգազաֆիկացում</t>
  </si>
  <si>
    <t>40%-207030,371</t>
  </si>
  <si>
    <t>Ռումինական շենքերի ջերմամեկուսացում   2,16,22 շենքեր</t>
  </si>
  <si>
    <t>25%-59114,592</t>
  </si>
  <si>
    <t>ՄԱԿ-ի մասնաբաժինը՝ 52833,615</t>
  </si>
  <si>
    <t>Ավագ դպրոցին  հարակից պուրակ</t>
  </si>
  <si>
    <t>ՄԱԿ-ի մասնաբաժինը՝ 15382,46</t>
  </si>
  <si>
    <t>Արմանիս,Ուրասար,Կաթնաղբյուր ջրամատակարարում</t>
  </si>
  <si>
    <t>30%-76089,04</t>
  </si>
  <si>
    <t>Ռումինական շենքերի ջերմամեկուսացում 6,8,12,14,20</t>
  </si>
  <si>
    <t>25%-63763,0</t>
  </si>
  <si>
    <t>ՄԱԿ-ի մասնաբաժինը՝ 63000,0</t>
  </si>
  <si>
    <t>2024թ,</t>
  </si>
  <si>
    <t>2023թ</t>
  </si>
  <si>
    <t>Մարզադպրոցի տանիքի վերանորոգում</t>
  </si>
  <si>
    <t>Ընդամենը</t>
  </si>
  <si>
    <t>Ընդամենը  ծրագրի արժեք</t>
  </si>
  <si>
    <t xml:space="preserve">Տարեթիվ </t>
  </si>
  <si>
    <t>Ընդամենը ծրագիր</t>
  </si>
  <si>
    <t>Պետություն</t>
  </si>
  <si>
    <t>2023թ,</t>
  </si>
  <si>
    <t>mak</t>
  </si>
  <si>
    <t>ՄԱԿ</t>
  </si>
  <si>
    <t xml:space="preserve">Սուբվենցիոն ծրագրեր </t>
  </si>
  <si>
    <t>Օրինակելի ձև Հ-2</t>
  </si>
  <si>
    <t>Հ Ա Շ Վ Ե Տ Վ ՈՒ Թ Յ ՈՒ Ն</t>
  </si>
  <si>
    <t>ՀԻՄՆԱՐԿԻ ԿԱՏԱՐԱԾ ԲՅՈՒՋԵՏԱՅԻՆ ԾԱԽՍԵՐԻ ԵՎ ԲՅՈՒՋԵՏԱՅԻՆ ՊԱՐՏՔԵՐԻ ՄԱՍԻՆ</t>
  </si>
  <si>
    <t>01.01.2024թ. - 30.12.2024թ. ժամանակահատվածի համար</t>
  </si>
  <si>
    <r>
      <t xml:space="preserve">1. Հիմնարկի անվանումը </t>
    </r>
    <r>
      <rPr>
        <u/>
        <sz val="8"/>
        <rFont val="Arial LatArm"/>
        <family val="2"/>
      </rPr>
      <t>Ստեփանավանի քաղաքապետարան</t>
    </r>
  </si>
  <si>
    <t>6. Բյուջետային ծախսերի գործառական դասակարգման</t>
  </si>
  <si>
    <r>
      <t xml:space="preserve">2. Փոստային հասցեն </t>
    </r>
    <r>
      <rPr>
        <u/>
        <sz val="8"/>
        <rFont val="Arial LatArm"/>
        <family val="2"/>
      </rPr>
      <t>Ս. Սարգսյան 1</t>
    </r>
  </si>
  <si>
    <t>Բաժին N</t>
  </si>
  <si>
    <t xml:space="preserve">3. Հիմնարկի տեղաբաշխման մարզի և համայնքի կոդը </t>
  </si>
  <si>
    <t>Խումբ N</t>
  </si>
  <si>
    <r>
      <t>ըստ բյուջետային ծախսերի տարածքային դասակարգման 2</t>
    </r>
    <r>
      <rPr>
        <u/>
        <sz val="8"/>
        <rFont val="Arial LatArm"/>
        <family val="2"/>
      </rPr>
      <t xml:space="preserve">060072 </t>
    </r>
  </si>
  <si>
    <t>Դաս N</t>
  </si>
  <si>
    <t>4.Պետական կառավարման վերադաս մարմնի կամ տեղական ինքնակառավարման</t>
  </si>
  <si>
    <t>7. Ծրագրի կոդը </t>
  </si>
  <si>
    <r>
      <t xml:space="preserve">մարմնի անվանումը </t>
    </r>
    <r>
      <rPr>
        <u/>
        <sz val="8"/>
        <rFont val="Arial LatArm"/>
        <family val="2"/>
      </rPr>
      <t>Լոռու մարզպետարան</t>
    </r>
  </si>
  <si>
    <r>
      <t xml:space="preserve">8. Ծրագրի անվանումը </t>
    </r>
    <r>
      <rPr>
        <u/>
        <sz val="8"/>
        <rFont val="Arial LatArm"/>
        <family val="2"/>
      </rPr>
      <t>Օրենսդիր և գործադիր մարմիններ,պետական կառավարում </t>
    </r>
  </si>
  <si>
    <t>5. Ծախսերի ֆինանսավորման  աղբյուրի  կոդը`</t>
  </si>
  <si>
    <t>9. Հիմնարկի կամ պետական  կառավարման վերադաս մարմնի կամ տեղական ինքնակառավարման</t>
  </si>
  <si>
    <r>
      <t xml:space="preserve">(ՀՀ պետական  բյուջե՝ 1, </t>
    </r>
    <r>
      <rPr>
        <u/>
        <sz val="8"/>
        <rFont val="Arial LatArm"/>
        <family val="2"/>
      </rPr>
      <t>համայնքի  բյուջե՝ 2)</t>
    </r>
  </si>
  <si>
    <t>մարմնի կոդը ըստ բյուջետային ծախսերի գերատեսչական դասակարգման</t>
  </si>
  <si>
    <t>10. Չափի միավորը՝ հազար դրամ</t>
  </si>
  <si>
    <t>Տողի</t>
  </si>
  <si>
    <t>Բյուջետային ծախսերի տնտեսագիտական դասակարգման տարրերի </t>
  </si>
  <si>
    <t>Տարեսկզբին հաստատված տարեկան նախահաշիվ</t>
  </si>
  <si>
    <t>Փոփոխություններ</t>
  </si>
  <si>
    <t>Տարեկան ճշտված նախահաշիվ</t>
  </si>
  <si>
    <t>Ֆինանսա-</t>
  </si>
  <si>
    <t>Դրամ-</t>
  </si>
  <si>
    <t>Փաստացի ծախս</t>
  </si>
  <si>
    <t>Վճարման ենթակա,</t>
  </si>
  <si>
    <t>Դրամարկղի մնացորդ</t>
  </si>
  <si>
    <t>NN</t>
  </si>
  <si>
    <t>տարեկան նախահաշվում</t>
  </si>
  <si>
    <t>վորում </t>
  </si>
  <si>
    <t>արկղային</t>
  </si>
  <si>
    <t>սակայն</t>
  </si>
  <si>
    <t>ծախս</t>
  </si>
  <si>
    <t>չիրականացված</t>
  </si>
  <si>
    <t>վճարումներ</t>
  </si>
  <si>
    <t>(պարտքեր)</t>
  </si>
  <si>
    <t>ՀՀ օրենք  (համայնքի ավագանու որոշում)</t>
  </si>
  <si>
    <t>ՀՀ կառավ. կողմից (համայնքի ղեկավարի որոշում)</t>
  </si>
  <si>
    <t>Վերադասի կողմից </t>
  </si>
  <si>
    <t>Որոնցից՝</t>
  </si>
  <si>
    <t>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</si>
  <si>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</si>
  <si>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</si>
  <si>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</si>
  <si>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</si>
  <si>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</si>
  <si>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</si>
  <si>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</si>
  <si>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</si>
  <si>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</si>
  <si>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</si>
  <si>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</si>
  <si>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</si>
  <si>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</si>
  <si>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</si>
  <si>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 xml:space="preserve">Ընթացիկ  ծախսեր                                                                                                                                                                                                                    </t>
  </si>
  <si>
    <t>այդ թվում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</si>
  <si>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</si>
  <si>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</si>
  <si>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</si>
  <si>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</si>
  <si>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 xml:space="preserve"> - ä³ñ·¨³ïñáõÙÝ»ñ, ¹ñ³Ù³Ï³Ý Ëñ³ËáõëáõÙÝ»ñ ¨ Ñ³ïáõÏ í×³ñÝ»ñ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</si>
  <si>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</si>
  <si>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</si>
  <si>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</si>
  <si>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</si>
  <si>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</si>
  <si>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</si>
  <si>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</si>
  <si>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</si>
  <si>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</si>
  <si>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</si>
  <si>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</si>
  <si>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</si>
  <si>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</si>
  <si>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</si>
  <si>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</si>
  <si>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</si>
  <si>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</si>
  <si>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</si>
  <si>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</si>
  <si>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</si>
  <si>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</si>
  <si>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</si>
  <si>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</si>
  <si>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</si>
  <si>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</si>
  <si>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</si>
  <si>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</si>
  <si>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</si>
  <si>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</si>
  <si>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</si>
  <si>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</si>
  <si>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</si>
  <si>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</si>
  <si>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</si>
  <si>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</si>
  <si>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</si>
  <si>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</si>
  <si>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</si>
  <si>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</si>
  <si>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</si>
  <si>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</si>
  <si>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</si>
  <si>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</si>
  <si>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</si>
  <si>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</si>
  <si>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</si>
  <si>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</si>
  <si>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</si>
  <si>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</si>
  <si>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</si>
  <si>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</si>
  <si>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</si>
  <si>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</si>
  <si>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</si>
  <si>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</si>
  <si>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</si>
  <si>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</si>
  <si>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</si>
  <si>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</si>
  <si>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</si>
  <si>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</si>
  <si>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</si>
  <si>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</si>
  <si>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</si>
  <si>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</si>
  <si>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</si>
  <si>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</si>
  <si>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</si>
  <si>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</si>
  <si>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</si>
  <si>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</si>
  <si>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</si>
  <si>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</si>
  <si>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</si>
  <si>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</si>
  <si>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</si>
  <si>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</si>
  <si>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</si>
  <si>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</si>
  <si>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</si>
  <si>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</si>
  <si>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</si>
  <si>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</si>
  <si>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</si>
  <si>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</si>
  <si>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</si>
  <si>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</si>
  <si>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</si>
  <si>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</si>
  <si>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</si>
  <si>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</si>
  <si>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</si>
  <si>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</si>
  <si>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</si>
  <si>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</si>
  <si>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</si>
  <si>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</si>
  <si>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</si>
  <si>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</si>
  <si>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</si>
  <si>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</si>
  <si>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</si>
  <si>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</si>
  <si>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</si>
  <si>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</si>
  <si>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</si>
  <si>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</si>
  <si>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</si>
  <si>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</si>
  <si>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</si>
  <si>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</si>
  <si>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</si>
  <si>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</si>
  <si>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</si>
  <si>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</si>
  <si>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</si>
  <si>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</si>
  <si>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</si>
  <si>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</si>
  <si>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</si>
  <si>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</si>
  <si>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</si>
  <si>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</si>
  <si>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</si>
  <si>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</si>
  <si>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</si>
  <si>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</si>
  <si>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</si>
  <si>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</si>
  <si>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</si>
  <si>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</si>
  <si>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</si>
  <si>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</si>
  <si>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</si>
  <si>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</si>
  <si>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</si>
  <si>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</si>
  <si>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</si>
  <si>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</si>
  <si>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</si>
  <si>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</si>
  <si>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</si>
  <si>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</si>
  <si>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</si>
  <si>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</si>
  <si>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</si>
  <si>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</si>
  <si>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</si>
  <si>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</si>
  <si>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</si>
  <si>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</si>
  <si>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</si>
  <si>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</si>
  <si>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</si>
  <si>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</si>
  <si>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</si>
  <si>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</si>
  <si>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</si>
  <si>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</si>
  <si>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</si>
  <si>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</si>
  <si>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</si>
  <si>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</si>
  <si>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</si>
  <si>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</si>
  <si>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</si>
  <si>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</si>
  <si>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</si>
  <si>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</si>
  <si>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</si>
  <si>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</si>
  <si>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</si>
  <si>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</si>
  <si>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</si>
  <si>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</si>
  <si>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</si>
  <si>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</si>
  <si>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</si>
  <si>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</si>
  <si>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</si>
  <si>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</si>
  <si>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 xml:space="preserve">Ոչ ֆինանսական ակտիվների հետ գործառնություններ (տող 1200000-տող 1300000) </t>
  </si>
  <si>
    <t xml:space="preserve">Ոչ ֆինանսական ակտիվների գծով ծախսեր </t>
  </si>
  <si>
    <t>1210000</t>
  </si>
  <si>
    <t>1.ÐÆØÜ²Î²Ü ØÆæàòÜºð</t>
  </si>
  <si>
    <t>1211000</t>
  </si>
  <si>
    <t xml:space="preserve"> -Þ»Ýù»ñÇ ¨ ßÇÝáõÃÛáõÝÝ»ñÇ Ó»éù µ»ñáõÙ</t>
  </si>
  <si>
    <t>511100</t>
  </si>
  <si>
    <t>1212000</t>
  </si>
  <si>
    <t xml:space="preserve"> -Þ»Ýù»ñÇ ¨ ßÇÝáõÃÛáõÝÝ»ñÇ Ï³éáõóáõÙ</t>
  </si>
  <si>
    <t>511200</t>
  </si>
  <si>
    <t>1213000</t>
  </si>
  <si>
    <t xml:space="preserve"> -Þ»Ýù»ñÇ ¨ ßÇÝáõÃÛáõÝÝ»ñÇ Ï³åÇï³É í»ñ³Ýáñá·áõÙ</t>
  </si>
  <si>
    <t>511300</t>
  </si>
  <si>
    <t>1214000</t>
  </si>
  <si>
    <t xml:space="preserve"> -îñ³Ýëåáñï³ÛÇÝ ë³ñù³íáñáõÙÝ»ñ</t>
  </si>
  <si>
    <t>512100</t>
  </si>
  <si>
    <t>1215000</t>
  </si>
  <si>
    <t xml:space="preserve"> -ì³ñã³Ï³Ý ë³ñù³íáñáõÙÝ»ñ</t>
  </si>
  <si>
    <t>512200</t>
  </si>
  <si>
    <t>1216000</t>
  </si>
  <si>
    <t xml:space="preserve"> -²ÛÉ Ù»ù»Ý³Ý»ñ ¨ ë³ñù³íáñáõÙÝ»ñ</t>
  </si>
  <si>
    <t>512900</t>
  </si>
  <si>
    <t>1217000</t>
  </si>
  <si>
    <t xml:space="preserve"> -²×»óíáÕ ³ÏïÇíÝ»ñ</t>
  </si>
  <si>
    <t>513100</t>
  </si>
  <si>
    <t>1218100</t>
  </si>
  <si>
    <t xml:space="preserve"> -àã-ÝÛáõÃ³Ï³Ý ÑÇÙÝ³Ï³Ý ÙÇçáóÝ»ñ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</si>
  <si>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</si>
  <si>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</si>
  <si>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</si>
  <si>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</si>
  <si>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</si>
  <si>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</si>
  <si>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</si>
  <si>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</si>
  <si>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</si>
  <si>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</si>
  <si>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</si>
  <si>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</si>
  <si>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</si>
  <si>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</si>
  <si>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</si>
  <si>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</si>
  <si>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 xml:space="preserve"> -ì»ñ³í³×³éùÇ Ñ³Ù³ñ Ý³Ë³ï»ëí³Í ³åñ³ÝùÝ»ñ</t>
  </si>
  <si>
    <t>523100</t>
  </si>
  <si>
    <t>1224000</t>
  </si>
  <si>
    <t xml:space="preserve"> -êå³éÙ³Ý Ýå³ï³Ïáí å³ÑíáÕ å³ß³ñÝ»ñ</t>
  </si>
  <si>
    <t>524100</t>
  </si>
  <si>
    <t>1230000</t>
  </si>
  <si>
    <t>3.´²ðÒð²ðÄºø ²ÎîÆìÜºð</t>
  </si>
  <si>
    <t>1231000</t>
  </si>
  <si>
    <t xml:space="preserve"> -´³ñÓñ³ñÅ»ù ³ÏïÇíÝ»ñ</t>
  </si>
  <si>
    <t>531100</t>
  </si>
  <si>
    <t>1240000</t>
  </si>
  <si>
    <t>4.â²ðî²¸ðì²Ì ԱԿՏԻՎՆԵՐ</t>
  </si>
  <si>
    <t>1241000</t>
  </si>
  <si>
    <t xml:space="preserve"> -ÐáÕ</t>
  </si>
  <si>
    <t>541100</t>
  </si>
  <si>
    <t>1242000</t>
  </si>
  <si>
    <t xml:space="preserve"> -ÀÝ¹»ñù³ÛÇÝ ³ÏïÇíÝ»ñ</t>
  </si>
  <si>
    <t>542100</t>
  </si>
  <si>
    <t>1243000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</si>
  <si>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</si>
  <si>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</si>
  <si>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</si>
  <si>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</si>
  <si>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>Ոչ ֆինանսական ակտիվների իրացումից մուտքեր</t>
  </si>
  <si>
    <t>ԸՆԴԱՄԵՆԸ ԾԱԽՍԵՐ (տող 1100000+տող 4000000)</t>
  </si>
  <si>
    <t>Ֆինանսական ակտիվների ձեռքբերման գծով ծախսեր</t>
  </si>
  <si>
    <r>
      <t>_14_ _</t>
    </r>
    <r>
      <rPr>
        <u/>
        <sz val="8"/>
        <rFont val="Arial LatArm"/>
        <family val="2"/>
      </rPr>
      <t>_հունվարի</t>
    </r>
    <r>
      <rPr>
        <sz val="8"/>
        <rFont val="Arial LatArm"/>
        <family val="2"/>
      </rPr>
      <t>__   2024 թ. </t>
    </r>
  </si>
  <si>
    <t>ԼՐԱՑՄԱՆ ՊԱՀԱՆՋՆԵՐ</t>
  </si>
  <si>
    <t>Օրինակելի ձև Հ-2 -ի</t>
  </si>
  <si>
    <t>Օրինակելի ձև Հ-2-ը լրացվում է հետևյալ կերպ.</t>
  </si>
  <si>
    <t xml:space="preserve">1. Աղուսյակի «Գ» սյունակում լրացվող տողի համարը պետք է կազմված լինի նույն աղյուսակի «Բ» սյունակում նշվող բյուջետային ծախսերի </t>
  </si>
  <si>
    <t xml:space="preserve">տնտեսագիտական դասակարգման տարրին համապատասխանող՝ Հայաստանի Հանրապետության ֆինանսների և էկոնոմիկայի նախարարի </t>
  </si>
  <si>
    <t xml:space="preserve">2007 թվականի հունվար 9-ի N 5-Ն հրամանով հաստատված N 5, N 6, N 7 և N 9 հավելվածների ծախսերի անվանումներով և դրանց թվային </t>
  </si>
  <si>
    <t xml:space="preserve">ցուցանիշներով (մինչև սինթետիկ հաշիվ): Օրինակ` «Աշխատողների աշխատավարձեր և հավելավճարներ» տարրի առջև պետք է գրվի </t>
  </si>
  <si>
    <t xml:space="preserve">411100 թիվը՝ որտեղ առաջին 4-ը՝ դասի, երկրորդ 1-ը՝ կատեգորիայի, 1-ը՝ խումբ, 0-ն` սինթետիկ մասի համարներն են: Համանման՝ </t>
  </si>
  <si>
    <t>«Շենքերի և շինությունների կապիտալ վերանորոգում» տարրի դիմաց պետք է գրվի 511300 թիվը և այլն:</t>
  </si>
  <si>
    <t xml:space="preserve">2. Աղյուսակի «Բ» սյունակում լրացվում են բյուջետային ծախսերի դասակարգման համապատասխան տարրերի անվանումը Հայաստանի </t>
  </si>
  <si>
    <t xml:space="preserve">Հանրապետության ֆինանսների և էկոնոմիկայի նախարարի 2007 թվականի հունվար 9-ի N 5-Ն հրամանով հաստատված N5, N6, N7 և N9 </t>
  </si>
  <si>
    <t xml:space="preserve">հավելվածների համաձայն: Հաշվետվության մեջ կարող են չներառվել վերոհիշյալ դասակարգման այն տարրերը, որոնց գծով` տվյալ ծրագրի </t>
  </si>
  <si>
    <t xml:space="preserve">շրջանակներում ծախսեր չեն կատարվել: Դրա հետ մեկտեղ, աղյուսակում հանրագումարային տողերի (օրինակ՝ «Այլ մասնագիտական </t>
  </si>
  <si>
    <t xml:space="preserve">ծառայությունների ձեռքբերում», «Պայմանագրային ծառայությունների ձեռքբերում», «Սուբսիդիաներ», «Հիմնական միջոցներ» և այլն) լրացումը՝ </t>
  </si>
  <si>
    <t>այդ աղյուսակում դրանց վերաբերող լրացված տարրերի առկայության դեպքում պարտադիր է:</t>
  </si>
  <si>
    <t xml:space="preserve">3. Կոնկրետ ապրանքների (ծառայությունների, աշխատանքների) ձեռքբերման հետ կապված հարկերի (օրինակ՝ ավելացված արժեքի հարկի) </t>
  </si>
  <si>
    <t>վճարման ծախսերը հաշվետվության մեջ արտացոլվում են բյուջետային ծախսերի տնտեսագիտական դասակարգման նույն տարրերով, որոնցով</t>
  </si>
  <si>
    <t xml:space="preserve"> արտացոլվում են նաև այդ ապրանքների (ծառայությունների, աշխատանքների) ձեռքբերման ծախսերը: </t>
  </si>
  <si>
    <t>4. Աղուսյակի «Դ» սյունակում լրացվում է տվյալ տարվա Հայաստանի Հանրապետության պետական բյուջեի մասին օրենքով (համայնքների</t>
  </si>
  <si>
    <t xml:space="preserve"> դեպքում` համայնքի բյուջեով) նախատեսված տարեկան հատկացումները: </t>
  </si>
  <si>
    <t>5. Աղուսյակի «ԺԲ» սյունակում լրացվում են տարեսկզբից, աճողական կարգով, մինչև հաշվետու ամսվա վերջին օրն ընկած ժամանակահատվածի</t>
  </si>
  <si>
    <t xml:space="preserve"> ընթացքում տվյալ հիմնարկին՝ նրա կրեդիտորների կողմից ներկայացված վճարման պահանջագրերով պահանջվող հատկացումները՝ ներառյալ </t>
  </si>
  <si>
    <t xml:space="preserve">ավելացված արժեքի հարկի գումարը: Պահանջվող հատկացումները համարվում են վճարման ենթակա՝ վճարման պահանջագրերով այդ </t>
  </si>
  <si>
    <t xml:space="preserve">վճարումների իրականացման համար նախատեսված ժամկետի վերջին օրվանից սկսած: Կրեդիտորների կողմից ներկայացված վճարման </t>
  </si>
  <si>
    <t>պահանջագրերը համարվում են վավերական այն պահից, երբ տվյալ հիմնարկը ընդունում է պահանջագրին համապատասխան վճարումները</t>
  </si>
  <si>
    <t xml:space="preserve"> իրականացնելու իր պարտավորվածությունը: Հայաստանի Հանրապետության պետական բյուջեի ծախսերի տնտեսագիտական դասակարգման </t>
  </si>
  <si>
    <t xml:space="preserve">հետևյալ տարրերի գծով (պետական, տեղական ինքնակառավարման մարմինների, դրանց ենթակա հիմնարկների աշխատողների աշխատավարձ, </t>
  </si>
  <si>
    <t>պարտադիր սոցիալական ապահովության վճարներ, գործուղումներ և ծառայողական ուղևորություններ, կրթաթոշակներ, կենսաթոշակներ</t>
  </si>
  <si>
    <t xml:space="preserve">, նպաստներ) նախատեսված հատկացումները համարվում են վճարման ենթակա Հայաստանի Հանրապետության օրենսդրությամբ սահմանված </t>
  </si>
  <si>
    <t>կարգով այդ վճարումներն իրականացնելու համար նախատեսված օրվանից սկսած:</t>
  </si>
  <si>
    <t xml:space="preserve">6. Աղուսյակի «ԺԳ» սյունակում լրացվում է տարեսկզբից, աճողական կարգով, մինչև հաշվետու ամսվա վերջին օրվա դրությամբ տվյալ հիմնարկին՝ </t>
  </si>
  <si>
    <t xml:space="preserve">նրա կրեդիտորների կողմից վճարման պահանջագրերով ներկայացված, սակայն վճարման վերջին օրվանից երեսուն օրից ավելի չվճարված </t>
  </si>
  <si>
    <t>պարտավորությունները:</t>
  </si>
  <si>
    <t>7. «2300000 Ոչ ֆինանսական ակտիվների իրացումից մուտքեր» տողում ցուցանիշները լրացվում են բացասական նշանով</t>
  </si>
  <si>
    <r>
      <t xml:space="preserve"> Ստեփանավան  համայնքի ղեկավարի   28  »    մարտի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412      որոշման</t>
    </r>
  </si>
  <si>
    <t xml:space="preserve">                                                                                                                                  Ստեփանավան   համայնքի ղեկավարի  &lt;&lt; 28 &gt;&gt;   մարտի  2025թ.  Թիվ   412               որոշման      </t>
  </si>
  <si>
    <t xml:space="preserve">                                                                                                                                  Ստեփանավան   համայնքի ղեկավարի  &lt;&lt; 11 &gt;&gt;   ապրիլի  2025թ.  Թիվ                  որոշման      </t>
  </si>
  <si>
    <r>
      <t xml:space="preserve"> Ստեփանավան  համայնքի ղեկավարի   11  »    ապրիլի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</si>
  <si>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</si>
  <si>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</si>
  <si>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</si>
  <si>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</si>
  <si>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</si>
  <si>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</si>
  <si>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</si>
  <si>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</si>
  <si>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</si>
  <si>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</si>
  <si>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</si>
  <si>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</si>
  <si>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</si>
  <si>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</si>
  <si>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</si>
  <si>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</si>
  <si>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</si>
  <si>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</si>
  <si>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</si>
  <si>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</si>
  <si>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</si>
  <si>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</si>
  <si>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</si>
  <si>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</si>
  <si>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</si>
  <si>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</si>
  <si>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</si>
  <si>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</si>
  <si>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</si>
  <si>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</si>
  <si>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</si>
  <si>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</si>
  <si>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</si>
  <si>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</si>
  <si>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</si>
  <si>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</si>
  <si>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</si>
  <si>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</si>
  <si>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</si>
  <si>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</si>
  <si>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</si>
  <si>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</si>
  <si>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</si>
  <si>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</si>
  <si>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</si>
  <si>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</si>
  <si>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</si>
  <si>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</si>
  <si>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</si>
  <si>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</si>
  <si>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</si>
  <si>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</si>
  <si>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</si>
  <si>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</si>
  <si>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</si>
  <si>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</si>
  <si>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</si>
  <si>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</si>
  <si>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</si>
  <si>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</si>
  <si>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</si>
  <si>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</si>
  <si>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</si>
  <si>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</si>
  <si>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</si>
  <si>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</si>
  <si>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</si>
  <si>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</si>
  <si>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</si>
  <si>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</si>
  <si>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</si>
  <si>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</si>
  <si>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</si>
  <si>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</si>
  <si>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r>
      <t xml:space="preserve"> Ստեփանավան  համայնքի ղեկավարի     »    հունիսի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</si>
</sst>
</file>

<file path=xl/styles.xml><?xml version="1.0" encoding="utf-8"?>
<styleSheet xmlns="http://schemas.openxmlformats.org/spreadsheetml/2006/main">
  <numFmts count="9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  <numFmt numFmtId="172" formatCode="0.0%"/>
  </numFmts>
  <fonts count="14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sz val="10"/>
      <name val="Arial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b/>
      <i/>
      <sz val="11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GHEA Grapalat"/>
      <family val="3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8"/>
      <name val="Arial LatArm"/>
      <family val="2"/>
    </font>
    <font>
      <sz val="8"/>
      <color indexed="8"/>
      <name val="Arial LatArm"/>
      <family val="2"/>
    </font>
    <font>
      <i/>
      <sz val="8"/>
      <name val="Arial LatArm"/>
      <family val="2"/>
    </font>
    <font>
      <i/>
      <sz val="8"/>
      <color indexed="8"/>
      <name val="Arial LatArm"/>
      <family val="2"/>
    </font>
    <font>
      <sz val="10"/>
      <name val="Arial"/>
      <charset val="204"/>
    </font>
    <font>
      <b/>
      <sz val="11"/>
      <name val="Arial LatArm"/>
      <family val="2"/>
    </font>
    <font>
      <sz val="9"/>
      <name val="Arial LatArm"/>
      <family val="2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135" fillId="0" borderId="0"/>
    <xf numFmtId="4" fontId="136" fillId="0" borderId="3" applyFill="0" applyProtection="0">
      <alignment horizontal="center" vertical="center"/>
    </xf>
    <xf numFmtId="4" fontId="137" fillId="0" borderId="3" applyFill="0" applyProtection="0">
      <alignment horizontal="left" vertical="center"/>
    </xf>
  </cellStyleXfs>
  <cellXfs count="228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0" xfId="11" applyFont="1" applyFill="1"/>
    <xf numFmtId="0" fontId="4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vertical="center"/>
    </xf>
    <xf numFmtId="0" fontId="2" fillId="2" borderId="0" xfId="11" applyFont="1" applyFill="1" applyAlignment="1">
      <alignment horizontal="right" vertical="center"/>
    </xf>
    <xf numFmtId="0" fontId="5" fillId="2" borderId="0" xfId="11" applyFont="1" applyFill="1" applyAlignment="1">
      <alignment horizontal="right" vertical="center"/>
    </xf>
    <xf numFmtId="0" fontId="3" fillId="2" borderId="0" xfId="11" applyFont="1" applyFill="1" applyAlignment="1">
      <alignment vertical="center"/>
    </xf>
    <xf numFmtId="1" fontId="3" fillId="2" borderId="0" xfId="11" applyNumberFormat="1" applyFont="1" applyFill="1" applyAlignment="1">
      <alignment vertic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vertical="center"/>
    </xf>
    <xf numFmtId="49" fontId="6" fillId="2" borderId="1" xfId="11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horizontal="center" vertical="center"/>
    </xf>
    <xf numFmtId="165" fontId="3" fillId="2" borderId="1" xfId="11" applyNumberFormat="1" applyFont="1" applyFill="1" applyBorder="1" applyAlignment="1">
      <alignment vertical="center"/>
    </xf>
    <xf numFmtId="167" fontId="28" fillId="2" borderId="0" xfId="11" applyNumberFormat="1" applyFont="1" applyFill="1" applyAlignment="1">
      <alignment vertical="center"/>
    </xf>
    <xf numFmtId="167" fontId="3" fillId="2" borderId="1" xfId="11" applyNumberFormat="1" applyFont="1" applyFill="1" applyBorder="1" applyAlignment="1">
      <alignment vertical="center"/>
    </xf>
    <xf numFmtId="167" fontId="11" fillId="2" borderId="6" xfId="4" applyNumberFormat="1" applyFont="1" applyFill="1" applyBorder="1" applyAlignment="1">
      <alignment horizontal="right" vertical="center"/>
    </xf>
    <xf numFmtId="167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horizontal="center" vertical="center"/>
    </xf>
    <xf numFmtId="167" fontId="13" fillId="2" borderId="7" xfId="11" applyNumberFormat="1" applyFont="1" applyFill="1" applyBorder="1" applyAlignment="1">
      <alignment horizontal="center" vertical="center"/>
    </xf>
    <xf numFmtId="167" fontId="13" fillId="2" borderId="8" xfId="11" applyNumberFormat="1" applyFont="1" applyFill="1" applyBorder="1" applyAlignment="1">
      <alignment horizontal="center" vertical="center"/>
    </xf>
    <xf numFmtId="167" fontId="15" fillId="2" borderId="2" xfId="11" applyNumberFormat="1" applyFont="1" applyFill="1" applyBorder="1" applyAlignment="1">
      <alignment horizontal="center" vertical="center"/>
    </xf>
    <xf numFmtId="167" fontId="16" fillId="2" borderId="2" xfId="11" applyNumberFormat="1" applyFont="1" applyFill="1" applyBorder="1" applyAlignment="1">
      <alignment horizontal="center" vertical="center"/>
    </xf>
    <xf numFmtId="165" fontId="11" fillId="2" borderId="1" xfId="4" applyNumberFormat="1" applyFont="1" applyFill="1" applyBorder="1" applyAlignment="1">
      <alignment horizontal="center" vertical="center"/>
    </xf>
    <xf numFmtId="167" fontId="17" fillId="2" borderId="2" xfId="11" applyNumberFormat="1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right" vertical="center"/>
    </xf>
    <xf numFmtId="165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vertical="center"/>
    </xf>
    <xf numFmtId="165" fontId="21" fillId="2" borderId="1" xfId="11" applyNumberFormat="1" applyFont="1" applyFill="1" applyBorder="1" applyAlignment="1">
      <alignment horizontal="center" vertical="center"/>
    </xf>
    <xf numFmtId="165" fontId="21" fillId="2" borderId="2" xfId="11" applyNumberFormat="1" applyFont="1" applyFill="1" applyBorder="1" applyAlignment="1">
      <alignment horizontal="center" vertical="center"/>
    </xf>
    <xf numFmtId="0" fontId="23" fillId="2" borderId="0" xfId="11" applyFont="1" applyFill="1" applyAlignment="1">
      <alignment vertical="center"/>
    </xf>
    <xf numFmtId="167" fontId="17" fillId="2" borderId="1" xfId="11" applyNumberFormat="1" applyFont="1" applyFill="1" applyBorder="1" applyAlignment="1">
      <alignment horizontal="center" vertical="center"/>
    </xf>
    <xf numFmtId="167" fontId="21" fillId="2" borderId="1" xfId="11" applyNumberFormat="1" applyFont="1" applyFill="1" applyBorder="1" applyAlignment="1">
      <alignment horizontal="center" vertical="center"/>
    </xf>
    <xf numFmtId="167" fontId="21" fillId="2" borderId="2" xfId="11" applyNumberFormat="1" applyFont="1" applyFill="1" applyBorder="1" applyAlignment="1">
      <alignment horizontal="center" vertical="center"/>
    </xf>
    <xf numFmtId="167" fontId="13" fillId="2" borderId="11" xfId="11" applyNumberFormat="1" applyFont="1" applyFill="1" applyBorder="1" applyAlignment="1">
      <alignment horizontal="center" vertical="center"/>
    </xf>
    <xf numFmtId="167" fontId="13" fillId="2" borderId="12" xfId="11" applyNumberFormat="1" applyFont="1" applyFill="1" applyBorder="1" applyAlignment="1">
      <alignment horizontal="center" vertical="center"/>
    </xf>
    <xf numFmtId="167" fontId="13" fillId="2" borderId="13" xfId="11" applyNumberFormat="1" applyFont="1" applyFill="1" applyBorder="1" applyAlignment="1">
      <alignment horizontal="center" vertical="center"/>
    </xf>
    <xf numFmtId="167" fontId="13" fillId="2" borderId="1" xfId="11" applyNumberFormat="1" applyFont="1" applyFill="1" applyBorder="1" applyAlignment="1">
      <alignment horizontal="center" vertical="center" wrapText="1"/>
    </xf>
    <xf numFmtId="167" fontId="13" fillId="2" borderId="2" xfId="11" applyNumberFormat="1" applyFont="1" applyFill="1" applyBorder="1" applyAlignment="1">
      <alignment horizontal="center" vertical="center" wrapText="1"/>
    </xf>
    <xf numFmtId="167" fontId="50" fillId="2" borderId="2" xfId="11" applyNumberFormat="1" applyFont="1" applyFill="1" applyBorder="1" applyAlignment="1">
      <alignment horizontal="center" vertical="center"/>
    </xf>
    <xf numFmtId="165" fontId="13" fillId="2" borderId="2" xfId="11" applyNumberFormat="1" applyFont="1" applyFill="1" applyBorder="1" applyAlignment="1">
      <alignment horizontal="center" vertical="center"/>
    </xf>
    <xf numFmtId="167" fontId="7" fillId="2" borderId="1" xfId="11" applyNumberFormat="1" applyFont="1" applyFill="1" applyBorder="1" applyAlignment="1">
      <alignment vertical="center"/>
    </xf>
    <xf numFmtId="167" fontId="3" fillId="2" borderId="0" xfId="11" applyNumberFormat="1" applyFont="1" applyFill="1" applyAlignment="1">
      <alignment vertical="center"/>
    </xf>
    <xf numFmtId="0" fontId="4" fillId="2" borderId="1" xfId="11" applyFont="1" applyFill="1" applyBorder="1"/>
    <xf numFmtId="0" fontId="2" fillId="2" borderId="1" xfId="11" applyFont="1" applyFill="1" applyBorder="1" applyAlignment="1">
      <alignment horizontal="center" wrapText="1"/>
    </xf>
    <xf numFmtId="0" fontId="2" fillId="2" borderId="1" xfId="11" applyFont="1" applyFill="1" applyBorder="1" applyAlignment="1">
      <alignment vertical="center"/>
    </xf>
    <xf numFmtId="167" fontId="2" fillId="2" borderId="1" xfId="11" applyNumberFormat="1" applyFont="1" applyFill="1" applyBorder="1" applyAlignment="1">
      <alignment vertical="center"/>
    </xf>
    <xf numFmtId="167" fontId="2" fillId="2" borderId="2" xfId="11" applyNumberFormat="1" applyFont="1" applyFill="1" applyBorder="1" applyAlignment="1">
      <alignment vertical="center"/>
    </xf>
    <xf numFmtId="167" fontId="5" fillId="2" borderId="1" xfId="11" applyNumberFormat="1" applyFont="1" applyFill="1" applyBorder="1" applyAlignment="1">
      <alignment vertical="center"/>
    </xf>
    <xf numFmtId="0" fontId="24" fillId="2" borderId="0" xfId="11" applyFont="1" applyFill="1" applyBorder="1"/>
    <xf numFmtId="0" fontId="25" fillId="2" borderId="0" xfId="11" applyFont="1" applyFill="1" applyBorder="1" applyAlignment="1">
      <alignment horizontal="center" wrapText="1"/>
    </xf>
    <xf numFmtId="0" fontId="25" fillId="2" borderId="0" xfId="11" applyFont="1" applyFill="1" applyBorder="1" applyAlignment="1">
      <alignment vertical="center"/>
    </xf>
    <xf numFmtId="165" fontId="25" fillId="2" borderId="0" xfId="11" applyNumberFormat="1" applyFont="1" applyFill="1" applyBorder="1" applyAlignment="1">
      <alignment vertical="center"/>
    </xf>
    <xf numFmtId="165" fontId="27" fillId="2" borderId="0" xfId="11" applyNumberFormat="1" applyFont="1" applyFill="1" applyBorder="1" applyAlignment="1">
      <alignment vertical="center"/>
    </xf>
    <xf numFmtId="0" fontId="28" fillId="2" borderId="0" xfId="11" applyFont="1" applyFill="1" applyAlignment="1">
      <alignment vertical="center"/>
    </xf>
    <xf numFmtId="0" fontId="29" fillId="2" borderId="0" xfId="11" applyFont="1" applyFill="1" applyAlignment="1">
      <alignment vertical="center"/>
    </xf>
    <xf numFmtId="165" fontId="28" fillId="2" borderId="0" xfId="11" applyNumberFormat="1" applyFont="1" applyFill="1" applyAlignment="1">
      <alignment vertical="center"/>
    </xf>
    <xf numFmtId="165" fontId="28" fillId="2" borderId="0" xfId="11" applyNumberFormat="1" applyFont="1" applyFill="1" applyBorder="1" applyAlignment="1">
      <alignment vertical="center"/>
    </xf>
    <xf numFmtId="165" fontId="30" fillId="2" borderId="0" xfId="11" applyNumberFormat="1" applyFont="1" applyFill="1" applyAlignment="1">
      <alignment vertical="center"/>
    </xf>
    <xf numFmtId="0" fontId="30" fillId="2" borderId="0" xfId="11" applyNumberFormat="1" applyFont="1" applyFill="1" applyAlignment="1">
      <alignment vertical="center"/>
    </xf>
    <xf numFmtId="0" fontId="31" fillId="2" borderId="0" xfId="11" applyFont="1" applyFill="1"/>
    <xf numFmtId="0" fontId="31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center" wrapText="1"/>
    </xf>
    <xf numFmtId="0" fontId="31" fillId="2" borderId="0" xfId="11" applyFont="1" applyFill="1" applyBorder="1"/>
    <xf numFmtId="0" fontId="32" fillId="2" borderId="0" xfId="11" applyFont="1" applyFill="1" applyAlignment="1"/>
    <xf numFmtId="167" fontId="31" fillId="2" borderId="0" xfId="11" applyNumberFormat="1" applyFont="1" applyFill="1"/>
    <xf numFmtId="0" fontId="32" fillId="2" borderId="0" xfId="11" applyFont="1" applyFill="1" applyAlignment="1">
      <alignment horizontal="left" indent="15"/>
    </xf>
    <xf numFmtId="0" fontId="31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3"/>
    </xf>
    <xf numFmtId="0" fontId="34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6"/>
    </xf>
    <xf numFmtId="165" fontId="31" fillId="2" borderId="0" xfId="11" applyNumberFormat="1" applyFont="1" applyFill="1"/>
    <xf numFmtId="0" fontId="35" fillId="2" borderId="0" xfId="11" applyFont="1" applyFill="1"/>
    <xf numFmtId="0" fontId="6" fillId="2" borderId="0" xfId="11" applyFont="1" applyFill="1" applyAlignment="1">
      <alignment vertical="center"/>
    </xf>
    <xf numFmtId="0" fontId="7" fillId="2" borderId="0" xfId="11" applyFont="1" applyFill="1" applyAlignment="1">
      <alignment vertical="center"/>
    </xf>
    <xf numFmtId="0" fontId="15" fillId="2" borderId="0" xfId="11" applyFont="1" applyFill="1"/>
    <xf numFmtId="0" fontId="122" fillId="2" borderId="0" xfId="11" applyFill="1"/>
    <xf numFmtId="0" fontId="15" fillId="2" borderId="0" xfId="11" applyFont="1" applyFill="1" applyAlignment="1">
      <alignment horizontal="center"/>
    </xf>
    <xf numFmtId="0" fontId="15" fillId="2" borderId="0" xfId="11" applyFont="1" applyFill="1" applyBorder="1" applyAlignment="1">
      <alignment horizontal="right" wrapText="1"/>
    </xf>
    <xf numFmtId="0" fontId="39" fillId="2" borderId="0" xfId="11" applyFont="1" applyFill="1" applyBorder="1" applyAlignment="1">
      <alignment horizontal="right" wrapText="1"/>
    </xf>
    <xf numFmtId="0" fontId="13" fillId="2" borderId="0" xfId="11" applyFont="1" applyFill="1" applyBorder="1" applyAlignment="1">
      <alignment horizontal="right" wrapText="1"/>
    </xf>
    <xf numFmtId="0" fontId="15" fillId="2" borderId="0" xfId="11" applyFont="1" applyFill="1" applyBorder="1"/>
    <xf numFmtId="0" fontId="42" fillId="2" borderId="0" xfId="11" applyFont="1" applyFill="1" applyBorder="1"/>
    <xf numFmtId="164" fontId="39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left" vertical="top" wrapText="1"/>
    </xf>
    <xf numFmtId="0" fontId="39" fillId="2" borderId="0" xfId="11" applyFont="1" applyFill="1" applyBorder="1" applyAlignment="1">
      <alignment vertical="top" wrapText="1"/>
    </xf>
    <xf numFmtId="0" fontId="39" fillId="2" borderId="0" xfId="11" applyFont="1" applyFill="1" applyBorder="1"/>
    <xf numFmtId="0" fontId="15" fillId="2" borderId="1" xfId="11" applyFont="1" applyFill="1" applyBorder="1" applyAlignment="1">
      <alignment horizontal="center" vertical="center" wrapText="1"/>
    </xf>
    <xf numFmtId="49" fontId="41" fillId="2" borderId="24" xfId="11" applyNumberFormat="1" applyFont="1" applyFill="1" applyBorder="1" applyAlignment="1">
      <alignment horizontal="center" vertical="center" wrapText="1"/>
    </xf>
    <xf numFmtId="49" fontId="45" fillId="2" borderId="25" xfId="11" applyNumberFormat="1" applyFont="1" applyFill="1" applyBorder="1" applyAlignment="1">
      <alignment horizontal="center" vertical="center" wrapText="1"/>
    </xf>
    <xf numFmtId="49" fontId="45" fillId="2" borderId="26" xfId="11" applyNumberFormat="1" applyFont="1" applyFill="1" applyBorder="1" applyAlignment="1">
      <alignment horizontal="center" vertical="center" wrapText="1"/>
    </xf>
    <xf numFmtId="49" fontId="13" fillId="2" borderId="1" xfId="11" applyNumberFormat="1" applyFont="1" applyFill="1" applyBorder="1" applyAlignment="1">
      <alignment horizontal="center" vertical="center" wrapText="1"/>
    </xf>
    <xf numFmtId="49" fontId="39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/>
    </xf>
    <xf numFmtId="0" fontId="15" fillId="2" borderId="24" xfId="11" applyFont="1" applyFill="1" applyBorder="1" applyAlignment="1">
      <alignment horizontal="center" vertical="center" wrapText="1"/>
    </xf>
    <xf numFmtId="49" fontId="43" fillId="2" borderId="25" xfId="11" applyNumberFormat="1" applyFont="1" applyFill="1" applyBorder="1" applyAlignment="1">
      <alignment horizontal="center" vertical="center" wrapText="1"/>
    </xf>
    <xf numFmtId="0" fontId="43" fillId="2" borderId="25" xfId="11" applyNumberFormat="1" applyFont="1" applyFill="1" applyBorder="1" applyAlignment="1">
      <alignment horizontal="center" vertical="center" wrapText="1"/>
    </xf>
    <xf numFmtId="0" fontId="43" fillId="2" borderId="26" xfId="11" applyNumberFormat="1" applyFont="1" applyFill="1" applyBorder="1" applyAlignment="1">
      <alignment horizontal="center" vertical="center" wrapText="1"/>
    </xf>
    <xf numFmtId="0" fontId="21" fillId="2" borderId="27" xfId="11" applyNumberFormat="1" applyFont="1" applyFill="1" applyBorder="1" applyAlignment="1">
      <alignment horizontal="center" vertical="center" wrapText="1" readingOrder="1"/>
    </xf>
    <xf numFmtId="169" fontId="44" fillId="2" borderId="1" xfId="11" applyNumberFormat="1" applyFont="1" applyFill="1" applyBorder="1" applyAlignment="1">
      <alignment horizontal="center" vertical="center" wrapText="1"/>
    </xf>
    <xf numFmtId="167" fontId="15" fillId="2" borderId="1" xfId="11" applyNumberFormat="1" applyFont="1" applyFill="1" applyBorder="1" applyAlignment="1">
      <alignment horizontal="center" vertical="center"/>
    </xf>
    <xf numFmtId="165" fontId="15" fillId="2" borderId="1" xfId="11" applyNumberFormat="1" applyFont="1" applyFill="1" applyBorder="1" applyAlignment="1">
      <alignment horizontal="center" vertical="center"/>
    </xf>
    <xf numFmtId="165" fontId="1" fillId="2" borderId="0" xfId="11" applyNumberFormat="1" applyFont="1" applyFill="1"/>
    <xf numFmtId="165" fontId="122" fillId="2" borderId="0" xfId="11" applyNumberFormat="1" applyFill="1" applyAlignment="1">
      <alignment vertical="top"/>
    </xf>
    <xf numFmtId="165" fontId="122" fillId="2" borderId="0" xfId="11" applyNumberFormat="1" applyFill="1"/>
    <xf numFmtId="0" fontId="15" fillId="2" borderId="28" xfId="11" applyFont="1" applyFill="1" applyBorder="1" applyAlignment="1">
      <alignment horizontal="center" vertical="center"/>
    </xf>
    <xf numFmtId="49" fontId="45" fillId="2" borderId="29" xfId="11" applyNumberFormat="1" applyFont="1" applyFill="1" applyBorder="1" applyAlignment="1">
      <alignment horizontal="center" vertical="center"/>
    </xf>
    <xf numFmtId="49" fontId="45" fillId="2" borderId="30" xfId="11" applyNumberFormat="1" applyFont="1" applyFill="1" applyBorder="1" applyAlignment="1">
      <alignment horizontal="center" vertical="center"/>
    </xf>
    <xf numFmtId="49" fontId="45" fillId="2" borderId="12" xfId="11" applyNumberFormat="1" applyFont="1" applyFill="1" applyBorder="1" applyAlignment="1">
      <alignment horizontal="center" vertical="center"/>
    </xf>
    <xf numFmtId="0" fontId="21" fillId="2" borderId="31" xfId="11" applyNumberFormat="1" applyFont="1" applyFill="1" applyBorder="1" applyAlignment="1">
      <alignment horizontal="center" vertical="center" wrapText="1" readingOrder="1"/>
    </xf>
    <xf numFmtId="169" fontId="39" fillId="2" borderId="1" xfId="11" applyNumberFormat="1" applyFont="1" applyFill="1" applyBorder="1" applyAlignment="1">
      <alignment horizontal="center" vertical="center" wrapText="1"/>
    </xf>
    <xf numFmtId="165" fontId="16" fillId="2" borderId="1" xfId="11" applyNumberFormat="1" applyFont="1" applyFill="1" applyBorder="1" applyAlignment="1">
      <alignment horizontal="center" vertical="center"/>
    </xf>
    <xf numFmtId="166" fontId="16" fillId="2" borderId="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 applyAlignment="1">
      <alignment horizontal="center" vertical="center"/>
    </xf>
    <xf numFmtId="0" fontId="15" fillId="2" borderId="28" xfId="11" applyFont="1" applyFill="1" applyBorder="1" applyAlignment="1">
      <alignment vertical="center"/>
    </xf>
    <xf numFmtId="0" fontId="13" fillId="2" borderId="32" xfId="11" applyNumberFormat="1" applyFont="1" applyFill="1" applyBorder="1" applyAlignment="1">
      <alignment horizontal="left" vertical="top" wrapText="1" readingOrder="1"/>
    </xf>
    <xf numFmtId="169" fontId="39" fillId="2" borderId="1" xfId="11" applyNumberFormat="1" applyFont="1" applyFill="1" applyBorder="1" applyAlignment="1">
      <alignment vertical="top" wrapText="1"/>
    </xf>
    <xf numFmtId="166" fontId="15" fillId="2" borderId="1" xfId="11" applyNumberFormat="1" applyFont="1" applyFill="1" applyBorder="1" applyAlignment="1">
      <alignment horizontal="center" vertical="center"/>
    </xf>
    <xf numFmtId="166" fontId="15" fillId="2" borderId="1" xfId="11" applyNumberFormat="1" applyFont="1" applyFill="1" applyBorder="1"/>
    <xf numFmtId="165" fontId="15" fillId="2" borderId="1" xfId="11" applyNumberFormat="1" applyFont="1" applyFill="1" applyBorder="1"/>
    <xf numFmtId="0" fontId="15" fillId="2" borderId="33" xfId="11" applyFont="1" applyFill="1" applyBorder="1" applyAlignment="1">
      <alignment vertical="center"/>
    </xf>
    <xf numFmtId="49" fontId="45" fillId="2" borderId="1" xfId="11" applyNumberFormat="1" applyFont="1" applyFill="1" applyBorder="1" applyAlignment="1">
      <alignment horizontal="center" vertical="center"/>
    </xf>
    <xf numFmtId="49" fontId="45" fillId="2" borderId="2" xfId="11" applyNumberFormat="1" applyFont="1" applyFill="1" applyBorder="1" applyAlignment="1">
      <alignment horizontal="center" vertical="center"/>
    </xf>
    <xf numFmtId="0" fontId="46" fillId="2" borderId="32" xfId="11" applyNumberFormat="1" applyFont="1" applyFill="1" applyBorder="1" applyAlignment="1">
      <alignment horizontal="left" vertical="top" wrapText="1" readingOrder="1"/>
    </xf>
    <xf numFmtId="0" fontId="39" fillId="2" borderId="1" xfId="11" applyNumberFormat="1" applyFont="1" applyFill="1" applyBorder="1" applyAlignment="1">
      <alignment horizontal="left" vertical="top" wrapText="1" readingOrder="1"/>
    </xf>
    <xf numFmtId="165" fontId="15" fillId="2" borderId="1" xfId="11" applyNumberFormat="1" applyFont="1" applyFill="1" applyBorder="1" applyAlignment="1">
      <alignment vertical="center"/>
    </xf>
    <xf numFmtId="167" fontId="15" fillId="2" borderId="1" xfId="11" applyNumberFormat="1" applyFont="1" applyFill="1" applyBorder="1" applyAlignment="1">
      <alignment vertical="center"/>
    </xf>
    <xf numFmtId="0" fontId="44" fillId="2" borderId="1" xfId="11" applyNumberFormat="1" applyFont="1" applyFill="1" applyBorder="1" applyAlignment="1">
      <alignment horizontal="left" vertical="top" wrapText="1" readingOrder="1"/>
    </xf>
    <xf numFmtId="166" fontId="47" fillId="2" borderId="1" xfId="11" applyNumberFormat="1" applyFont="1" applyFill="1" applyBorder="1"/>
    <xf numFmtId="165" fontId="47" fillId="2" borderId="1" xfId="11" applyNumberFormat="1" applyFont="1" applyFill="1" applyBorder="1"/>
    <xf numFmtId="49" fontId="39" fillId="2" borderId="29" xfId="11" applyNumberFormat="1" applyFont="1" applyFill="1" applyBorder="1" applyAlignment="1">
      <alignment horizontal="center" vertical="center"/>
    </xf>
    <xf numFmtId="49" fontId="39" fillId="2" borderId="1" xfId="11" applyNumberFormat="1" applyFont="1" applyFill="1" applyBorder="1" applyAlignment="1">
      <alignment horizontal="center" vertical="center"/>
    </xf>
    <xf numFmtId="49" fontId="39" fillId="2" borderId="2" xfId="11" applyNumberFormat="1" applyFont="1" applyFill="1" applyBorder="1" applyAlignment="1">
      <alignment horizontal="center" vertical="center"/>
    </xf>
    <xf numFmtId="167" fontId="15" fillId="2" borderId="1" xfId="11" applyNumberFormat="1" applyFont="1" applyFill="1" applyBorder="1"/>
    <xf numFmtId="0" fontId="44" fillId="2" borderId="1" xfId="11" applyNumberFormat="1" applyFont="1" applyFill="1" applyBorder="1" applyAlignment="1">
      <alignment horizontal="justify" vertical="top" wrapText="1" readingOrder="1"/>
    </xf>
    <xf numFmtId="0" fontId="13" fillId="2" borderId="32" xfId="11" applyNumberFormat="1" applyFont="1" applyFill="1" applyBorder="1" applyAlignment="1">
      <alignment vertical="center" wrapText="1" readingOrder="1"/>
    </xf>
    <xf numFmtId="169" fontId="44" fillId="2" borderId="1" xfId="11" applyNumberFormat="1" applyFont="1" applyFill="1" applyBorder="1" applyAlignment="1">
      <alignment vertical="top" wrapText="1"/>
    </xf>
    <xf numFmtId="167" fontId="47" fillId="2" borderId="1" xfId="11" applyNumberFormat="1" applyFont="1" applyFill="1" applyBorder="1"/>
    <xf numFmtId="0" fontId="39" fillId="2" borderId="1" xfId="11" applyFont="1" applyFill="1" applyBorder="1" applyAlignment="1">
      <alignment vertical="top" wrapText="1"/>
    </xf>
    <xf numFmtId="0" fontId="13" fillId="2" borderId="31" xfId="11" applyNumberFormat="1" applyFont="1" applyFill="1" applyBorder="1" applyAlignment="1">
      <alignment horizontal="left" vertical="top" wrapText="1" readingOrder="1"/>
    </xf>
    <xf numFmtId="0" fontId="15" fillId="2" borderId="33" xfId="11" applyFont="1" applyFill="1" applyBorder="1" applyAlignment="1">
      <alignment horizontal="center" vertical="center"/>
    </xf>
    <xf numFmtId="0" fontId="39" fillId="2" borderId="1" xfId="11" applyFont="1" applyFill="1" applyBorder="1" applyAlignment="1">
      <alignment horizontal="center" vertical="center" wrapText="1"/>
    </xf>
    <xf numFmtId="0" fontId="44" fillId="2" borderId="1" xfId="11" applyFont="1" applyFill="1" applyBorder="1" applyAlignment="1">
      <alignment vertical="top" wrapText="1"/>
    </xf>
    <xf numFmtId="49" fontId="45" fillId="2" borderId="11" xfId="11" applyNumberFormat="1" applyFont="1" applyFill="1" applyBorder="1" applyAlignment="1">
      <alignment horizontal="center" vertical="center"/>
    </xf>
    <xf numFmtId="0" fontId="21" fillId="2" borderId="32" xfId="11" applyNumberFormat="1" applyFont="1" applyFill="1" applyBorder="1" applyAlignment="1">
      <alignment horizontal="center" vertical="center" wrapText="1" readingOrder="1"/>
    </xf>
    <xf numFmtId="49" fontId="39" fillId="2" borderId="1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/>
    <xf numFmtId="165" fontId="16" fillId="2" borderId="1" xfId="11" applyNumberFormat="1" applyFont="1" applyFill="1" applyBorder="1"/>
    <xf numFmtId="0" fontId="48" fillId="2" borderId="33" xfId="11" applyFont="1" applyFill="1" applyBorder="1" applyAlignment="1">
      <alignment vertical="center"/>
    </xf>
    <xf numFmtId="49" fontId="49" fillId="2" borderId="11" xfId="11" applyNumberFormat="1" applyFont="1" applyFill="1" applyBorder="1" applyAlignment="1">
      <alignment horizontal="center" vertical="center"/>
    </xf>
    <xf numFmtId="49" fontId="49" fillId="2" borderId="1" xfId="11" applyNumberFormat="1" applyFont="1" applyFill="1" applyBorder="1" applyAlignment="1">
      <alignment horizontal="center" vertical="center"/>
    </xf>
    <xf numFmtId="49" fontId="49" fillId="2" borderId="2" xfId="11" applyNumberFormat="1" applyFont="1" applyFill="1" applyBorder="1" applyAlignment="1">
      <alignment horizontal="center" vertical="center"/>
    </xf>
    <xf numFmtId="0" fontId="50" fillId="2" borderId="32" xfId="11" applyNumberFormat="1" applyFont="1" applyFill="1" applyBorder="1" applyAlignment="1">
      <alignment horizontal="left" vertical="top" wrapText="1" readingOrder="1"/>
    </xf>
    <xf numFmtId="0" fontId="51" fillId="2" borderId="1" xfId="11" applyNumberFormat="1" applyFont="1" applyFill="1" applyBorder="1" applyAlignment="1">
      <alignment horizontal="left" vertical="top" wrapText="1" readingOrder="1"/>
    </xf>
    <xf numFmtId="167" fontId="48" fillId="2" borderId="1" xfId="11" applyNumberFormat="1" applyFont="1" applyFill="1" applyBorder="1" applyAlignment="1">
      <alignment horizontal="center" vertical="center"/>
    </xf>
    <xf numFmtId="167" fontId="48" fillId="2" borderId="1" xfId="11" applyNumberFormat="1" applyFont="1" applyFill="1" applyBorder="1"/>
    <xf numFmtId="165" fontId="48" fillId="2" borderId="1" xfId="11" applyNumberFormat="1" applyFont="1" applyFill="1" applyBorder="1"/>
    <xf numFmtId="167" fontId="52" fillId="2" borderId="1" xfId="11" applyNumberFormat="1" applyFont="1" applyFill="1" applyBorder="1"/>
    <xf numFmtId="0" fontId="53" fillId="2" borderId="0" xfId="11" applyFont="1" applyFill="1"/>
    <xf numFmtId="0" fontId="49" fillId="2" borderId="1" xfId="11" applyFont="1" applyFill="1" applyBorder="1" applyAlignment="1">
      <alignment vertical="top" wrapText="1"/>
    </xf>
    <xf numFmtId="166" fontId="48" fillId="2" borderId="1" xfId="11" applyNumberFormat="1" applyFont="1" applyFill="1" applyBorder="1" applyAlignment="1">
      <alignment horizontal="center" vertical="center"/>
    </xf>
    <xf numFmtId="166" fontId="48" fillId="2" borderId="1" xfId="11" applyNumberFormat="1" applyFont="1" applyFill="1" applyBorder="1"/>
    <xf numFmtId="49" fontId="54" fillId="2" borderId="11" xfId="11" applyNumberFormat="1" applyFont="1" applyFill="1" applyBorder="1" applyAlignment="1">
      <alignment horizontal="center" vertical="center"/>
    </xf>
    <xf numFmtId="49" fontId="54" fillId="2" borderId="1" xfId="11" applyNumberFormat="1" applyFont="1" applyFill="1" applyBorder="1" applyAlignment="1">
      <alignment horizontal="center" vertical="center"/>
    </xf>
    <xf numFmtId="49" fontId="54" fillId="2" borderId="2" xfId="11" applyNumberFormat="1" applyFont="1" applyFill="1" applyBorder="1" applyAlignment="1">
      <alignment horizontal="center" vertical="center"/>
    </xf>
    <xf numFmtId="0" fontId="55" fillId="2" borderId="32" xfId="11" applyNumberFormat="1" applyFont="1" applyFill="1" applyBorder="1" applyAlignment="1">
      <alignment horizontal="left" vertical="top" wrapText="1" readingOrder="1"/>
    </xf>
    <xf numFmtId="49" fontId="54" fillId="2" borderId="29" xfId="11" applyNumberFormat="1" applyFont="1" applyFill="1" applyBorder="1" applyAlignment="1">
      <alignment horizontal="center" vertical="center"/>
    </xf>
    <xf numFmtId="166" fontId="52" fillId="2" borderId="1" xfId="11" applyNumberFormat="1" applyFont="1" applyFill="1" applyBorder="1"/>
    <xf numFmtId="165" fontId="48" fillId="2" borderId="1" xfId="11" applyNumberFormat="1" applyFont="1" applyFill="1" applyBorder="1" applyAlignment="1">
      <alignment horizontal="center" vertical="center"/>
    </xf>
    <xf numFmtId="164" fontId="39" fillId="2" borderId="1" xfId="11" applyNumberFormat="1" applyFont="1" applyFill="1" applyBorder="1" applyAlignment="1">
      <alignment vertical="top" wrapText="1"/>
    </xf>
    <xf numFmtId="0" fontId="56" fillId="2" borderId="33" xfId="11" applyFont="1" applyFill="1" applyBorder="1" applyAlignment="1">
      <alignment horizontal="center" vertical="center"/>
    </xf>
    <xf numFmtId="49" fontId="57" fillId="2" borderId="11" xfId="11" applyNumberFormat="1" applyFont="1" applyFill="1" applyBorder="1" applyAlignment="1">
      <alignment horizontal="center" vertical="center"/>
    </xf>
    <xf numFmtId="49" fontId="57" fillId="2" borderId="1" xfId="11" applyNumberFormat="1" applyFont="1" applyFill="1" applyBorder="1" applyAlignment="1">
      <alignment horizontal="center" vertical="center"/>
    </xf>
    <xf numFmtId="49" fontId="57" fillId="2" borderId="2" xfId="11" applyNumberFormat="1" applyFont="1" applyFill="1" applyBorder="1" applyAlignment="1">
      <alignment horizontal="center" vertical="center"/>
    </xf>
    <xf numFmtId="0" fontId="58" fillId="2" borderId="32" xfId="11" applyNumberFormat="1" applyFont="1" applyFill="1" applyBorder="1" applyAlignment="1">
      <alignment horizontal="center" vertical="center" wrapText="1" readingOrder="1"/>
    </xf>
    <xf numFmtId="0" fontId="59" fillId="2" borderId="1" xfId="11" applyFont="1" applyFill="1" applyBorder="1" applyAlignment="1">
      <alignment vertical="top" wrapText="1"/>
    </xf>
    <xf numFmtId="0" fontId="60" fillId="2" borderId="0" xfId="11" applyFont="1" applyFill="1"/>
    <xf numFmtId="0" fontId="16" fillId="2" borderId="33" xfId="11" applyFont="1" applyFill="1" applyBorder="1" applyAlignment="1">
      <alignment vertical="center"/>
    </xf>
    <xf numFmtId="49" fontId="61" fillId="2" borderId="11" xfId="11" applyNumberFormat="1" applyFont="1" applyFill="1" applyBorder="1" applyAlignment="1">
      <alignment horizontal="center" vertical="center"/>
    </xf>
    <xf numFmtId="49" fontId="61" fillId="2" borderId="1" xfId="11" applyNumberFormat="1" applyFont="1" applyFill="1" applyBorder="1" applyAlignment="1">
      <alignment horizontal="center" vertical="center"/>
    </xf>
    <xf numFmtId="49" fontId="61" fillId="2" borderId="2" xfId="11" applyNumberFormat="1" applyFont="1" applyFill="1" applyBorder="1" applyAlignment="1">
      <alignment horizontal="center" vertical="center"/>
    </xf>
    <xf numFmtId="0" fontId="17" fillId="2" borderId="32" xfId="11" applyNumberFormat="1" applyFont="1" applyFill="1" applyBorder="1" applyAlignment="1">
      <alignment horizontal="left" vertical="top" wrapText="1" readingOrder="1"/>
    </xf>
    <xf numFmtId="0" fontId="62" fillId="2" borderId="1" xfId="11" applyNumberFormat="1" applyFont="1" applyFill="1" applyBorder="1" applyAlignment="1">
      <alignment horizontal="left" vertical="top" wrapText="1" readingOrder="1"/>
    </xf>
    <xf numFmtId="0" fontId="56" fillId="2" borderId="33" xfId="11" applyFont="1" applyFill="1" applyBorder="1" applyAlignment="1">
      <alignment vertical="center"/>
    </xf>
    <xf numFmtId="0" fontId="63" fillId="2" borderId="32" xfId="11" applyNumberFormat="1" applyFont="1" applyFill="1" applyBorder="1" applyAlignment="1">
      <alignment horizontal="left" vertical="top" wrapText="1" readingOrder="1"/>
    </xf>
    <xf numFmtId="0" fontId="64" fillId="2" borderId="1" xfId="11" applyNumberFormat="1" applyFont="1" applyFill="1" applyBorder="1" applyAlignment="1">
      <alignment horizontal="left" vertical="top" wrapText="1" readingOrder="1"/>
    </xf>
    <xf numFmtId="165" fontId="56" fillId="2" borderId="1" xfId="11" applyNumberFormat="1" applyFont="1" applyFill="1" applyBorder="1" applyAlignment="1">
      <alignment horizontal="center" vertical="center"/>
    </xf>
    <xf numFmtId="165" fontId="56" fillId="2" borderId="1" xfId="11" applyNumberFormat="1" applyFont="1" applyFill="1" applyBorder="1"/>
    <xf numFmtId="49" fontId="57" fillId="2" borderId="29" xfId="11" applyNumberFormat="1" applyFont="1" applyFill="1" applyBorder="1" applyAlignment="1">
      <alignment horizontal="center" vertical="center"/>
    </xf>
    <xf numFmtId="0" fontId="65" fillId="2" borderId="32" xfId="11" applyNumberFormat="1" applyFont="1" applyFill="1" applyBorder="1" applyAlignment="1">
      <alignment horizontal="left" vertical="top" wrapText="1" readingOrder="1"/>
    </xf>
    <xf numFmtId="49" fontId="59" fillId="2" borderId="11" xfId="11" applyNumberFormat="1" applyFont="1" applyFill="1" applyBorder="1" applyAlignment="1">
      <alignment horizontal="center" vertical="center"/>
    </xf>
    <xf numFmtId="49" fontId="59" fillId="2" borderId="1" xfId="11" applyNumberFormat="1" applyFont="1" applyFill="1" applyBorder="1" applyAlignment="1">
      <alignment horizontal="center" vertical="center"/>
    </xf>
    <xf numFmtId="49" fontId="59" fillId="2" borderId="2" xfId="11" applyNumberFormat="1" applyFont="1" applyFill="1" applyBorder="1" applyAlignment="1">
      <alignment horizontal="center" vertical="center"/>
    </xf>
    <xf numFmtId="165" fontId="66" fillId="2" borderId="1" xfId="11" applyNumberFormat="1" applyFont="1" applyFill="1" applyBorder="1"/>
    <xf numFmtId="0" fontId="46" fillId="2" borderId="32" xfId="11" applyFont="1" applyFill="1" applyBorder="1" applyAlignment="1">
      <alignment horizontal="left" vertical="top" wrapText="1"/>
    </xf>
    <xf numFmtId="0" fontId="13" fillId="2" borderId="32" xfId="11" applyFont="1" applyFill="1" applyBorder="1" applyAlignment="1">
      <alignment horizontal="left" vertical="top" wrapText="1"/>
    </xf>
    <xf numFmtId="167" fontId="66" fillId="2" borderId="1" xfId="11" applyNumberFormat="1" applyFont="1" applyFill="1" applyBorder="1"/>
    <xf numFmtId="0" fontId="13" fillId="2" borderId="32" xfId="11" applyNumberFormat="1" applyFont="1" applyFill="1" applyBorder="1" applyAlignment="1">
      <alignment horizontal="left" vertical="center" wrapText="1" readingOrder="1"/>
    </xf>
    <xf numFmtId="167" fontId="56" fillId="2" borderId="1" xfId="11" applyNumberFormat="1" applyFont="1" applyFill="1" applyBorder="1"/>
    <xf numFmtId="0" fontId="15" fillId="2" borderId="34" xfId="11" applyFont="1" applyFill="1" applyBorder="1" applyAlignment="1">
      <alignment vertical="center"/>
    </xf>
    <xf numFmtId="49" fontId="39" fillId="2" borderId="7" xfId="11" applyNumberFormat="1" applyFont="1" applyFill="1" applyBorder="1" applyAlignment="1">
      <alignment horizontal="center" vertical="center"/>
    </xf>
    <xf numFmtId="49" fontId="39" fillId="2" borderId="8" xfId="11" applyNumberFormat="1" applyFont="1" applyFill="1" applyBorder="1" applyAlignment="1">
      <alignment horizontal="center" vertical="center"/>
    </xf>
    <xf numFmtId="0" fontId="13" fillId="2" borderId="35" xfId="11" applyNumberFormat="1" applyFont="1" applyFill="1" applyBorder="1" applyAlignment="1">
      <alignment horizontal="left" vertical="top" wrapText="1" readingOrder="1"/>
    </xf>
    <xf numFmtId="0" fontId="15" fillId="2" borderId="34" xfId="11" applyFont="1" applyFill="1" applyBorder="1" applyAlignment="1">
      <alignment horizontal="center" vertical="center"/>
    </xf>
    <xf numFmtId="0" fontId="21" fillId="2" borderId="32" xfId="11" applyFont="1" applyFill="1" applyBorder="1" applyAlignment="1">
      <alignment horizontal="center" vertical="center" wrapText="1"/>
    </xf>
    <xf numFmtId="0" fontId="15" fillId="2" borderId="1" xfId="11" applyNumberFormat="1" applyFont="1" applyFill="1" applyBorder="1"/>
    <xf numFmtId="49" fontId="39" fillId="2" borderId="1" xfId="11" applyNumberFormat="1" applyFont="1" applyFill="1" applyBorder="1" applyAlignment="1">
      <alignment horizontal="center" vertical="top"/>
    </xf>
    <xf numFmtId="49" fontId="39" fillId="2" borderId="2" xfId="11" applyNumberFormat="1" applyFont="1" applyFill="1" applyBorder="1" applyAlignment="1">
      <alignment horizontal="center" vertical="top"/>
    </xf>
    <xf numFmtId="171" fontId="15" fillId="2" borderId="1" xfId="11" applyNumberFormat="1" applyFont="1" applyFill="1" applyBorder="1"/>
    <xf numFmtId="0" fontId="15" fillId="2" borderId="36" xfId="11" applyFont="1" applyFill="1" applyBorder="1" applyAlignment="1">
      <alignment vertical="center"/>
    </xf>
    <xf numFmtId="49" fontId="39" fillId="2" borderId="37" xfId="11" applyNumberFormat="1" applyFont="1" applyFill="1" applyBorder="1" applyAlignment="1">
      <alignment horizontal="center" vertical="top"/>
    </xf>
    <xf numFmtId="49" fontId="39" fillId="2" borderId="38" xfId="11" applyNumberFormat="1" applyFont="1" applyFill="1" applyBorder="1" applyAlignment="1">
      <alignment horizontal="center" vertical="top"/>
    </xf>
    <xf numFmtId="0" fontId="13" fillId="2" borderId="39" xfId="11" applyFont="1" applyFill="1" applyBorder="1" applyAlignment="1">
      <alignment horizontal="left" vertical="top" wrapText="1"/>
    </xf>
    <xf numFmtId="0" fontId="67" fillId="2" borderId="0" xfId="11" applyFont="1" applyFill="1"/>
    <xf numFmtId="0" fontId="122" fillId="2" borderId="0" xfId="11" applyFill="1" applyAlignment="1">
      <alignment vertical="center"/>
    </xf>
    <xf numFmtId="0" fontId="103" fillId="0" borderId="0" xfId="0" applyFont="1"/>
    <xf numFmtId="0" fontId="103" fillId="0" borderId="1" xfId="0" applyFont="1" applyBorder="1"/>
    <xf numFmtId="0" fontId="103" fillId="0" borderId="11" xfId="0" applyFont="1" applyBorder="1"/>
    <xf numFmtId="2" fontId="103" fillId="0" borderId="0" xfId="0" applyNumberFormat="1" applyFont="1"/>
    <xf numFmtId="0" fontId="123" fillId="2" borderId="1" xfId="0" applyFont="1" applyFill="1" applyBorder="1" applyAlignment="1">
      <alignment wrapText="1"/>
    </xf>
    <xf numFmtId="0" fontId="99" fillId="0" borderId="0" xfId="0" applyFont="1"/>
    <xf numFmtId="0" fontId="124" fillId="0" borderId="0" xfId="0" applyFont="1"/>
    <xf numFmtId="0" fontId="124" fillId="0" borderId="1" xfId="0" applyFont="1" applyBorder="1"/>
    <xf numFmtId="0" fontId="124" fillId="0" borderId="11" xfId="0" applyFont="1" applyBorder="1"/>
    <xf numFmtId="0" fontId="124" fillId="0" borderId="1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0" fontId="124" fillId="0" borderId="61" xfId="0" applyFont="1" applyBorder="1" applyAlignment="1">
      <alignment wrapText="1"/>
    </xf>
    <xf numFmtId="0" fontId="124" fillId="0" borderId="29" xfId="0" applyFont="1" applyBorder="1" applyAlignment="1">
      <alignment wrapText="1"/>
    </xf>
    <xf numFmtId="0" fontId="124" fillId="0" borderId="0" xfId="0" applyFont="1" applyAlignment="1">
      <alignment horizontal="center" vertical="center"/>
    </xf>
    <xf numFmtId="0" fontId="124" fillId="0" borderId="1" xfId="0" applyFont="1" applyBorder="1" applyAlignment="1">
      <alignment horizontal="center" vertical="center"/>
    </xf>
    <xf numFmtId="0" fontId="125" fillId="0" borderId="0" xfId="0" applyFont="1" applyAlignment="1">
      <alignment horizontal="center" vertical="center" wrapText="1"/>
    </xf>
    <xf numFmtId="0" fontId="125" fillId="0" borderId="1" xfId="0" applyFont="1" applyBorder="1" applyAlignment="1">
      <alignment horizontal="center" vertical="center" wrapText="1"/>
    </xf>
    <xf numFmtId="0" fontId="125" fillId="0" borderId="0" xfId="0" applyFont="1" applyAlignment="1">
      <alignment vertical="center" wrapText="1"/>
    </xf>
    <xf numFmtId="9" fontId="124" fillId="0" borderId="1" xfId="0" applyNumberFormat="1" applyFont="1" applyBorder="1"/>
    <xf numFmtId="0" fontId="124" fillId="0" borderId="1" xfId="0" applyFont="1" applyBorder="1" applyAlignment="1">
      <alignment vertical="center" wrapText="1"/>
    </xf>
    <xf numFmtId="0" fontId="126" fillId="2" borderId="1" xfId="0" applyFont="1" applyFill="1" applyBorder="1" applyAlignment="1">
      <alignment horizontal="center" vertical="center" wrapText="1"/>
    </xf>
    <xf numFmtId="0" fontId="127" fillId="2" borderId="1" xfId="0" applyFont="1" applyFill="1" applyBorder="1" applyAlignment="1">
      <alignment horizontal="center" vertical="center"/>
    </xf>
    <xf numFmtId="0" fontId="127" fillId="2" borderId="1" xfId="0" applyFont="1" applyFill="1" applyBorder="1" applyAlignment="1">
      <alignment horizontal="center" vertical="center" wrapText="1"/>
    </xf>
    <xf numFmtId="167" fontId="124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5" fillId="0" borderId="1" xfId="0" applyFont="1" applyBorder="1" applyAlignment="1">
      <alignment vertical="center" wrapText="1"/>
    </xf>
    <xf numFmtId="0" fontId="124" fillId="0" borderId="0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171" fontId="103" fillId="0" borderId="1" xfId="0" applyNumberFormat="1" applyFont="1" applyBorder="1"/>
    <xf numFmtId="171" fontId="103" fillId="0" borderId="0" xfId="0" applyNumberFormat="1" applyFont="1"/>
    <xf numFmtId="167" fontId="103" fillId="0" borderId="0" xfId="0" applyNumberFormat="1" applyFont="1"/>
    <xf numFmtId="171" fontId="124" fillId="0" borderId="1" xfId="0" applyNumberFormat="1" applyFont="1" applyBorder="1"/>
    <xf numFmtId="171" fontId="124" fillId="0" borderId="62" xfId="0" applyNumberFormat="1" applyFont="1" applyBorder="1" applyAlignment="1">
      <alignment horizontal="center" vertical="center" wrapText="1"/>
    </xf>
    <xf numFmtId="0" fontId="127" fillId="2" borderId="11" xfId="0" applyFont="1" applyFill="1" applyBorder="1" applyAlignment="1">
      <alignment horizontal="center" vertical="center" wrapText="1"/>
    </xf>
    <xf numFmtId="172" fontId="103" fillId="0" borderId="0" xfId="0" applyNumberFormat="1" applyFont="1"/>
    <xf numFmtId="0" fontId="124" fillId="0" borderId="1" xfId="0" applyNumberFormat="1" applyFont="1" applyBorder="1"/>
    <xf numFmtId="0" fontId="124" fillId="0" borderId="1" xfId="0" applyNumberFormat="1" applyFont="1" applyBorder="1" applyAlignment="1">
      <alignment horizontal="center" vertical="center" wrapText="1"/>
    </xf>
    <xf numFmtId="2" fontId="124" fillId="0" borderId="1" xfId="0" applyNumberFormat="1" applyFont="1" applyBorder="1" applyAlignment="1">
      <alignment horizontal="center" vertical="center" wrapText="1"/>
    </xf>
    <xf numFmtId="167" fontId="124" fillId="0" borderId="1" xfId="0" applyNumberFormat="1" applyFont="1" applyBorder="1"/>
    <xf numFmtId="0" fontId="124" fillId="0" borderId="0" xfId="0" applyFont="1" applyBorder="1"/>
    <xf numFmtId="0" fontId="124" fillId="0" borderId="0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 wrapText="1"/>
    </xf>
    <xf numFmtId="0" fontId="125" fillId="0" borderId="0" xfId="0" applyFont="1" applyBorder="1" applyAlignment="1">
      <alignment vertical="center" wrapText="1"/>
    </xf>
    <xf numFmtId="0" fontId="128" fillId="0" borderId="0" xfId="0" applyFont="1" applyBorder="1" applyAlignment="1">
      <alignment horizontal="center" vertical="center" wrapText="1"/>
    </xf>
    <xf numFmtId="0" fontId="103" fillId="0" borderId="0" xfId="0" applyFont="1" applyBorder="1"/>
    <xf numFmtId="171" fontId="103" fillId="0" borderId="0" xfId="0" applyNumberFormat="1" applyFont="1" applyBorder="1"/>
    <xf numFmtId="0" fontId="129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171" fontId="124" fillId="0" borderId="1" xfId="0" applyNumberFormat="1" applyFont="1" applyBorder="1" applyAlignment="1">
      <alignment horizontal="center" vertical="center"/>
    </xf>
    <xf numFmtId="0" fontId="37" fillId="0" borderId="0" xfId="14" applyFont="1"/>
    <xf numFmtId="49" fontId="37" fillId="0" borderId="1" xfId="14" applyNumberFormat="1" applyFont="1" applyBorder="1" applyAlignment="1">
      <alignment horizontal="right"/>
    </xf>
    <xf numFmtId="0" fontId="37" fillId="0" borderId="1" xfId="14" applyFont="1" applyBorder="1"/>
    <xf numFmtId="0" fontId="37" fillId="0" borderId="1" xfId="14" applyFont="1" applyBorder="1" applyAlignment="1">
      <alignment horizontal="right"/>
    </xf>
    <xf numFmtId="0" fontId="37" fillId="0" borderId="0" xfId="14" applyFont="1" applyBorder="1"/>
    <xf numFmtId="0" fontId="37" fillId="0" borderId="63" xfId="14" applyFont="1" applyBorder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69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3" xfId="14" applyFont="1" applyBorder="1" applyAlignment="1">
      <alignment wrapText="1"/>
    </xf>
    <xf numFmtId="0" fontId="37" fillId="0" borderId="73" xfId="14" applyFont="1" applyBorder="1" applyAlignment="1">
      <alignment horizontal="center" wrapText="1"/>
    </xf>
    <xf numFmtId="0" fontId="37" fillId="0" borderId="74" xfId="14" applyFont="1" applyBorder="1" applyAlignment="1">
      <alignment horizontal="center" wrapText="1"/>
    </xf>
    <xf numFmtId="0" fontId="37" fillId="0" borderId="75" xfId="14" applyFont="1" applyBorder="1" applyAlignment="1">
      <alignment horizontal="center" wrapText="1"/>
    </xf>
    <xf numFmtId="0" fontId="37" fillId="3" borderId="27" xfId="14" applyFont="1" applyFill="1" applyBorder="1" applyAlignment="1">
      <alignment horizontal="right" vertical="center"/>
    </xf>
    <xf numFmtId="0" fontId="37" fillId="3" borderId="27" xfId="14" applyFont="1" applyFill="1" applyBorder="1" applyAlignment="1">
      <alignment horizontal="left" vertical="center" wrapText="1"/>
    </xf>
    <xf numFmtId="49" fontId="37" fillId="3" borderId="4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 vertical="center"/>
    </xf>
    <xf numFmtId="165" fontId="37" fillId="3" borderId="1" xfId="14" applyNumberFormat="1" applyFont="1" applyFill="1" applyBorder="1" applyAlignment="1">
      <alignment horizontal="center" vertical="center"/>
    </xf>
    <xf numFmtId="0" fontId="37" fillId="3" borderId="19" xfId="14" applyFont="1" applyFill="1" applyBorder="1" applyAlignment="1">
      <alignment horizontal="right" vertical="center"/>
    </xf>
    <xf numFmtId="0" fontId="37" fillId="3" borderId="52" xfId="14" applyFont="1" applyFill="1" applyBorder="1" applyAlignment="1">
      <alignment horizontal="center" wrapText="1"/>
    </xf>
    <xf numFmtId="49" fontId="37" fillId="3" borderId="40" xfId="14" applyNumberFormat="1" applyFont="1" applyFill="1" applyBorder="1" applyAlignment="1">
      <alignment horizontal="center" vertical="center" wrapText="1"/>
    </xf>
    <xf numFmtId="167" fontId="37" fillId="3" borderId="7" xfId="14" applyNumberFormat="1" applyFont="1" applyFill="1" applyBorder="1" applyAlignment="1">
      <alignment horizontal="center" vertical="center" wrapText="1"/>
    </xf>
    <xf numFmtId="165" fontId="37" fillId="3" borderId="7" xfId="14" applyNumberFormat="1" applyFont="1" applyFill="1" applyBorder="1" applyAlignment="1">
      <alignment horizontal="center" vertical="center" wrapText="1"/>
    </xf>
    <xf numFmtId="0" fontId="37" fillId="3" borderId="48" xfId="14" applyFont="1" applyFill="1" applyBorder="1" applyAlignment="1">
      <alignment wrapText="1"/>
    </xf>
    <xf numFmtId="167" fontId="37" fillId="3" borderId="1" xfId="14" applyNumberFormat="1" applyFont="1" applyFill="1" applyBorder="1" applyAlignment="1">
      <alignment horizontal="center" vertical="center" wrapText="1"/>
    </xf>
    <xf numFmtId="165" fontId="37" fillId="3" borderId="1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/>
    </xf>
    <xf numFmtId="0" fontId="37" fillId="3" borderId="12" xfId="14" applyFont="1" applyFill="1" applyBorder="1" applyAlignment="1">
      <alignment horizontal="left" vertical="center" wrapText="1"/>
    </xf>
    <xf numFmtId="49" fontId="37" fillId="3" borderId="12" xfId="14" applyNumberFormat="1" applyFont="1" applyFill="1" applyBorder="1" applyAlignment="1">
      <alignment horizontal="center" vertical="center" wrapText="1"/>
    </xf>
    <xf numFmtId="0" fontId="37" fillId="3" borderId="31" xfId="14" applyFont="1" applyFill="1" applyBorder="1" applyAlignment="1">
      <alignment horizontal="right" vertical="center"/>
    </xf>
    <xf numFmtId="49" fontId="37" fillId="0" borderId="30" xfId="14" applyNumberFormat="1" applyFont="1" applyFill="1" applyBorder="1" applyAlignment="1">
      <alignment vertical="top" wrapText="1"/>
    </xf>
    <xf numFmtId="49" fontId="132" fillId="0" borderId="1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/>
    </xf>
    <xf numFmtId="0" fontId="37" fillId="3" borderId="1" xfId="14" applyFont="1" applyFill="1" applyBorder="1" applyAlignment="1">
      <alignment horizontal="right"/>
    </xf>
    <xf numFmtId="49" fontId="37" fillId="0" borderId="1" xfId="14" applyNumberFormat="1" applyFont="1" applyFill="1" applyBorder="1" applyAlignment="1">
      <alignment vertical="top" wrapText="1"/>
    </xf>
    <xf numFmtId="49" fontId="132" fillId="0" borderId="2" xfId="14" applyNumberFormat="1" applyFont="1" applyFill="1" applyBorder="1" applyAlignment="1">
      <alignment horizontal="center" vertical="center" wrapText="1"/>
    </xf>
    <xf numFmtId="0" fontId="37" fillId="3" borderId="1" xfId="14" applyFont="1" applyFill="1" applyBorder="1" applyAlignment="1">
      <alignment horizontal="right" vertical="center"/>
    </xf>
    <xf numFmtId="49" fontId="37" fillId="0" borderId="37" xfId="14" applyNumberFormat="1" applyFont="1" applyFill="1" applyBorder="1" applyAlignment="1">
      <alignment vertical="top" wrapText="1"/>
    </xf>
    <xf numFmtId="49" fontId="132" fillId="0" borderId="38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 vertical="center"/>
    </xf>
    <xf numFmtId="49" fontId="37" fillId="0" borderId="21" xfId="14" applyNumberFormat="1" applyFont="1" applyFill="1" applyBorder="1" applyAlignment="1">
      <alignment vertical="top" wrapText="1"/>
    </xf>
    <xf numFmtId="165" fontId="37" fillId="3" borderId="1" xfId="14" applyNumberFormat="1" applyFont="1" applyFill="1" applyBorder="1" applyAlignment="1">
      <alignment horizontal="center"/>
    </xf>
    <xf numFmtId="49" fontId="133" fillId="0" borderId="30" xfId="14" applyNumberFormat="1" applyFont="1" applyFill="1" applyBorder="1" applyAlignment="1">
      <alignment vertical="top" wrapText="1"/>
    </xf>
    <xf numFmtId="49" fontId="134" fillId="0" borderId="12" xfId="14" applyNumberFormat="1" applyFont="1" applyFill="1" applyBorder="1" applyAlignment="1">
      <alignment horizontal="center" vertical="center" wrapText="1"/>
    </xf>
    <xf numFmtId="49" fontId="133" fillId="0" borderId="1" xfId="14" applyNumberFormat="1" applyFont="1" applyFill="1" applyBorder="1" applyAlignment="1">
      <alignment vertical="top" wrapText="1"/>
    </xf>
    <xf numFmtId="167" fontId="37" fillId="2" borderId="7" xfId="14" applyNumberFormat="1" applyFont="1" applyFill="1" applyBorder="1" applyAlignment="1">
      <alignment horizontal="center" vertical="center" wrapText="1"/>
    </xf>
    <xf numFmtId="165" fontId="37" fillId="2" borderId="7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/>
    </xf>
    <xf numFmtId="49" fontId="133" fillId="0" borderId="12" xfId="14" applyNumberFormat="1" applyFont="1" applyFill="1" applyBorder="1" applyAlignment="1">
      <alignment vertical="top" wrapText="1"/>
    </xf>
    <xf numFmtId="0" fontId="37" fillId="0" borderId="1" xfId="14" applyFont="1" applyFill="1" applyBorder="1" applyAlignment="1">
      <alignment vertical="top" wrapText="1"/>
    </xf>
    <xf numFmtId="0" fontId="37" fillId="0" borderId="2" xfId="14" applyFont="1" applyFill="1" applyBorder="1" applyAlignment="1">
      <alignment horizontal="center" vertical="center" wrapText="1"/>
    </xf>
    <xf numFmtId="49" fontId="132" fillId="0" borderId="1" xfId="14" applyNumberFormat="1" applyFont="1" applyFill="1" applyBorder="1" applyAlignment="1">
      <alignment vertical="top" wrapText="1"/>
    </xf>
    <xf numFmtId="49" fontId="132" fillId="0" borderId="1" xfId="14" applyNumberFormat="1" applyFont="1" applyFill="1" applyBorder="1" applyAlignment="1">
      <alignment vertical="center" wrapText="1"/>
    </xf>
    <xf numFmtId="49" fontId="132" fillId="0" borderId="37" xfId="14" applyNumberFormat="1" applyFont="1" applyFill="1" applyBorder="1" applyAlignment="1">
      <alignment vertical="top" wrapText="1"/>
    </xf>
    <xf numFmtId="0" fontId="37" fillId="3" borderId="30" xfId="14" applyFont="1" applyFill="1" applyBorder="1" applyAlignment="1">
      <alignment horizontal="right"/>
    </xf>
    <xf numFmtId="49" fontId="134" fillId="0" borderId="12" xfId="14" applyNumberFormat="1" applyFont="1" applyFill="1" applyBorder="1" applyAlignment="1">
      <alignment vertical="top" wrapText="1"/>
    </xf>
    <xf numFmtId="49" fontId="132" fillId="0" borderId="30" xfId="14" applyNumberFormat="1" applyFont="1" applyFill="1" applyBorder="1" applyAlignment="1">
      <alignment vertical="top" wrapText="1"/>
    </xf>
    <xf numFmtId="49" fontId="132" fillId="0" borderId="76" xfId="14" applyNumberFormat="1" applyFont="1" applyFill="1" applyBorder="1" applyAlignment="1">
      <alignment horizontal="center" vertical="center" wrapText="1"/>
    </xf>
    <xf numFmtId="49" fontId="134" fillId="0" borderId="2" xfId="14" applyNumberFormat="1" applyFont="1" applyFill="1" applyBorder="1" applyAlignment="1">
      <alignment vertical="top" wrapText="1"/>
    </xf>
    <xf numFmtId="49" fontId="37" fillId="3" borderId="2" xfId="14" applyNumberFormat="1" applyFont="1" applyFill="1" applyBorder="1" applyAlignment="1">
      <alignment horizontal="center" vertical="center" wrapText="1"/>
    </xf>
    <xf numFmtId="0" fontId="37" fillId="3" borderId="12" xfId="14" applyFont="1" applyFill="1" applyBorder="1" applyAlignment="1">
      <alignment horizontal="right" vertical="center"/>
    </xf>
    <xf numFmtId="0" fontId="37" fillId="0" borderId="30" xfId="14" applyFont="1" applyBorder="1" applyAlignment="1">
      <alignment horizontal="right" vertical="top" wrapText="1"/>
    </xf>
    <xf numFmtId="0" fontId="133" fillId="0" borderId="61" xfId="14" applyFont="1" applyBorder="1" applyAlignment="1">
      <alignment horizontal="left" vertical="top" wrapText="1"/>
    </xf>
    <xf numFmtId="0" fontId="37" fillId="0" borderId="1" xfId="14" applyFont="1" applyBorder="1" applyAlignment="1">
      <alignment horizontal="right" vertical="top" wrapText="1"/>
    </xf>
    <xf numFmtId="0" fontId="134" fillId="0" borderId="77" xfId="14" applyFont="1" applyBorder="1" applyAlignment="1">
      <alignment horizontal="left" vertical="top" wrapText="1"/>
    </xf>
    <xf numFmtId="0" fontId="132" fillId="0" borderId="77" xfId="14" applyFont="1" applyBorder="1" applyAlignment="1">
      <alignment horizontal="left" vertical="top" wrapText="1"/>
    </xf>
    <xf numFmtId="0" fontId="37" fillId="0" borderId="2" xfId="14" applyFont="1" applyBorder="1" applyAlignment="1">
      <alignment horizontal="center" vertical="top" wrapText="1"/>
    </xf>
    <xf numFmtId="0" fontId="133" fillId="0" borderId="77" xfId="14" applyFont="1" applyBorder="1" applyAlignment="1">
      <alignment horizontal="left" vertical="top" wrapText="1"/>
    </xf>
    <xf numFmtId="0" fontId="37" fillId="0" borderId="77" xfId="14" applyFont="1" applyBorder="1" applyAlignment="1">
      <alignment horizontal="left" vertical="top" wrapText="1"/>
    </xf>
    <xf numFmtId="0" fontId="37" fillId="0" borderId="37" xfId="14" applyFont="1" applyBorder="1" applyAlignment="1">
      <alignment horizontal="right" vertical="top" wrapText="1"/>
    </xf>
    <xf numFmtId="0" fontId="37" fillId="0" borderId="78" xfId="14" applyFont="1" applyBorder="1" applyAlignment="1">
      <alignment horizontal="left" vertical="top" wrapText="1"/>
    </xf>
    <xf numFmtId="0" fontId="37" fillId="0" borderId="38" xfId="14" applyFont="1" applyBorder="1" applyAlignment="1">
      <alignment horizontal="center" vertical="top" wrapText="1"/>
    </xf>
    <xf numFmtId="0" fontId="37" fillId="0" borderId="77" xfId="14" applyFont="1" applyBorder="1" applyAlignment="1">
      <alignment vertical="top" wrapText="1"/>
    </xf>
    <xf numFmtId="0" fontId="133" fillId="0" borderId="77" xfId="14" applyFont="1" applyBorder="1" applyAlignment="1">
      <alignment vertical="top" wrapText="1"/>
    </xf>
    <xf numFmtId="0" fontId="37" fillId="0" borderId="1" xfId="14" applyFont="1" applyBorder="1" applyAlignment="1">
      <alignment vertical="top" wrapText="1"/>
    </xf>
    <xf numFmtId="49" fontId="132" fillId="0" borderId="1" xfId="14" applyNumberFormat="1" applyFont="1" applyFill="1" applyBorder="1" applyAlignment="1">
      <alignment horizontal="center" vertical="center" wrapText="1"/>
    </xf>
    <xf numFmtId="167" fontId="37" fillId="3" borderId="30" xfId="14" applyNumberFormat="1" applyFont="1" applyFill="1" applyBorder="1" applyAlignment="1">
      <alignment horizontal="center" vertical="center" wrapText="1"/>
    </xf>
    <xf numFmtId="165" fontId="37" fillId="3" borderId="30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 wrapText="1"/>
    </xf>
    <xf numFmtId="49" fontId="134" fillId="0" borderId="1" xfId="14" applyNumberFormat="1" applyFont="1" applyFill="1" applyBorder="1" applyAlignment="1">
      <alignment vertical="top" wrapText="1"/>
    </xf>
    <xf numFmtId="0" fontId="37" fillId="3" borderId="1" xfId="14" applyFont="1" applyFill="1" applyBorder="1" applyAlignment="1">
      <alignment horizontal="right" vertical="top"/>
    </xf>
    <xf numFmtId="167" fontId="37" fillId="3" borderId="1" xfId="14" applyNumberFormat="1" applyFont="1" applyFill="1" applyBorder="1" applyAlignment="1">
      <alignment horizontal="center" vertical="top"/>
    </xf>
    <xf numFmtId="165" fontId="37" fillId="3" borderId="1" xfId="14" applyNumberFormat="1" applyFont="1" applyFill="1" applyBorder="1" applyAlignment="1">
      <alignment horizontal="center" vertical="top"/>
    </xf>
    <xf numFmtId="0" fontId="37" fillId="3" borderId="37" xfId="14" applyFont="1" applyFill="1" applyBorder="1" applyAlignment="1">
      <alignment horizontal="right" vertical="top"/>
    </xf>
    <xf numFmtId="0" fontId="37" fillId="3" borderId="30" xfId="14" applyFont="1" applyFill="1" applyBorder="1" applyAlignment="1">
      <alignment horizontal="right" vertical="top"/>
    </xf>
    <xf numFmtId="49" fontId="133" fillId="0" borderId="2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center" wrapText="1"/>
    </xf>
    <xf numFmtId="0" fontId="132" fillId="0" borderId="2" xfId="14" applyFont="1" applyFill="1" applyBorder="1" applyAlignment="1">
      <alignment horizontal="center" vertical="center" wrapText="1"/>
    </xf>
    <xf numFmtId="49" fontId="132" fillId="0" borderId="2" xfId="14" applyNumberFormat="1" applyFont="1" applyFill="1" applyBorder="1" applyAlignment="1">
      <alignment vertical="top" wrapText="1"/>
    </xf>
    <xf numFmtId="0" fontId="37" fillId="3" borderId="7" xfId="14" applyFont="1" applyFill="1" applyBorder="1" applyAlignment="1">
      <alignment horizontal="right" vertical="top"/>
    </xf>
    <xf numFmtId="0" fontId="37" fillId="4" borderId="1" xfId="14" applyFont="1" applyFill="1" applyBorder="1" applyAlignment="1">
      <alignment horizontal="right" vertical="top" wrapText="1"/>
    </xf>
    <xf numFmtId="0" fontId="37" fillId="4" borderId="12" xfId="14" applyFont="1" applyFill="1" applyBorder="1" applyAlignment="1">
      <alignment horizontal="left" vertical="center" wrapText="1"/>
    </xf>
    <xf numFmtId="49" fontId="132" fillId="4" borderId="1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 vertical="center" wrapText="1"/>
    </xf>
    <xf numFmtId="0" fontId="37" fillId="4" borderId="0" xfId="14" applyFont="1" applyFill="1"/>
    <xf numFmtId="0" fontId="37" fillId="4" borderId="43" xfId="14" applyFont="1" applyFill="1" applyBorder="1" applyAlignment="1">
      <alignment horizontal="right" vertical="center"/>
    </xf>
    <xf numFmtId="0" fontId="37" fillId="4" borderId="30" xfId="14" applyFont="1" applyFill="1" applyBorder="1" applyAlignment="1">
      <alignment horizontal="center" wrapText="1"/>
    </xf>
    <xf numFmtId="49" fontId="132" fillId="4" borderId="12" xfId="14" applyNumberFormat="1" applyFont="1" applyFill="1" applyBorder="1" applyAlignment="1">
      <alignment horizontal="center" vertical="center" wrapText="1"/>
    </xf>
    <xf numFmtId="167" fontId="37" fillId="4" borderId="1" xfId="14" applyNumberFormat="1" applyFont="1" applyFill="1" applyBorder="1" applyAlignment="1">
      <alignment horizontal="center"/>
    </xf>
    <xf numFmtId="0" fontId="37" fillId="4" borderId="61" xfId="14" applyFont="1" applyFill="1" applyBorder="1" applyAlignment="1">
      <alignment horizontal="right" vertical="center"/>
    </xf>
    <xf numFmtId="0" fontId="37" fillId="4" borderId="12" xfId="14" applyFont="1" applyFill="1" applyBorder="1" applyAlignment="1">
      <alignment horizontal="center" wrapText="1"/>
    </xf>
    <xf numFmtId="0" fontId="37" fillId="3" borderId="76" xfId="14" applyFont="1" applyFill="1" applyBorder="1" applyAlignment="1">
      <alignment horizontal="left" vertical="center" wrapText="1"/>
    </xf>
    <xf numFmtId="167" fontId="37" fillId="3" borderId="25" xfId="14" applyNumberFormat="1" applyFont="1" applyFill="1" applyBorder="1" applyAlignment="1">
      <alignment horizontal="center" vertical="top"/>
    </xf>
    <xf numFmtId="165" fontId="37" fillId="3" borderId="25" xfId="14" applyNumberFormat="1" applyFont="1" applyFill="1" applyBorder="1" applyAlignment="1">
      <alignment horizontal="center" vertical="top"/>
    </xf>
    <xf numFmtId="0" fontId="37" fillId="3" borderId="1" xfId="14" applyFont="1" applyFill="1" applyBorder="1" applyAlignment="1">
      <alignment horizontal="center" wrapText="1"/>
    </xf>
    <xf numFmtId="49" fontId="132" fillId="0" borderId="12" xfId="14" applyNumberFormat="1" applyFont="1" applyFill="1" applyBorder="1" applyAlignment="1">
      <alignment vertical="top" wrapText="1"/>
    </xf>
    <xf numFmtId="167" fontId="37" fillId="3" borderId="30" xfId="14" applyNumberFormat="1" applyFont="1" applyFill="1" applyBorder="1" applyAlignment="1">
      <alignment horizontal="center" vertical="top"/>
    </xf>
    <xf numFmtId="165" fontId="37" fillId="3" borderId="30" xfId="14" applyNumberFormat="1" applyFont="1" applyFill="1" applyBorder="1" applyAlignment="1">
      <alignment horizontal="center" vertical="top"/>
    </xf>
    <xf numFmtId="49" fontId="132" fillId="0" borderId="2" xfId="14" applyNumberFormat="1" applyFont="1" applyFill="1" applyBorder="1" applyAlignment="1">
      <alignment horizontal="center" vertical="top" wrapText="1"/>
    </xf>
    <xf numFmtId="49" fontId="132" fillId="0" borderId="1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top" wrapText="1"/>
    </xf>
    <xf numFmtId="0" fontId="37" fillId="0" borderId="77" xfId="14" applyFont="1" applyBorder="1" applyAlignment="1">
      <alignment horizontal="justify" vertical="top" wrapText="1"/>
    </xf>
    <xf numFmtId="49" fontId="132" fillId="0" borderId="30" xfId="14" applyNumberFormat="1" applyFont="1" applyFill="1" applyBorder="1" applyAlignment="1">
      <alignment horizontal="right" vertical="top" wrapText="1"/>
    </xf>
    <xf numFmtId="49" fontId="37" fillId="0" borderId="1" xfId="15" applyNumberFormat="1" applyFont="1" applyFill="1" applyBorder="1" applyAlignment="1">
      <alignment horizontal="right" vertical="top" wrapText="1"/>
    </xf>
    <xf numFmtId="49" fontId="133" fillId="0" borderId="2" xfId="15" applyNumberFormat="1" applyFont="1" applyFill="1" applyBorder="1" applyAlignment="1">
      <alignment vertical="top" wrapText="1"/>
    </xf>
    <xf numFmtId="0" fontId="132" fillId="0" borderId="1" xfId="14" applyFont="1" applyBorder="1" applyAlignment="1">
      <alignment horizontal="right" vertical="top" wrapText="1"/>
    </xf>
    <xf numFmtId="0" fontId="132" fillId="0" borderId="1" xfId="14" applyFont="1" applyBorder="1" applyAlignment="1">
      <alignment horizontal="left" vertical="top" wrapText="1"/>
    </xf>
    <xf numFmtId="49" fontId="132" fillId="0" borderId="1" xfId="14" applyNumberFormat="1" applyFont="1" applyFill="1" applyBorder="1" applyAlignment="1">
      <alignment horizontal="center" vertical="top" wrapText="1"/>
    </xf>
    <xf numFmtId="0" fontId="37" fillId="4" borderId="30" xfId="14" applyFont="1" applyFill="1" applyBorder="1" applyAlignment="1">
      <alignment horizontal="right"/>
    </xf>
    <xf numFmtId="49" fontId="37" fillId="4" borderId="12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/>
    </xf>
    <xf numFmtId="0" fontId="37" fillId="4" borderId="1" xfId="14" applyFont="1" applyFill="1" applyBorder="1" applyAlignment="1">
      <alignment horizontal="right"/>
    </xf>
    <xf numFmtId="0" fontId="37" fillId="4" borderId="52" xfId="14" applyFont="1" applyFill="1" applyBorder="1" applyAlignment="1">
      <alignment horizontal="center" wrapText="1"/>
    </xf>
    <xf numFmtId="49" fontId="132" fillId="4" borderId="2" xfId="14" applyNumberFormat="1" applyFont="1" applyFill="1" applyBorder="1" applyAlignment="1">
      <alignment horizontal="center" vertical="center" wrapText="1"/>
    </xf>
    <xf numFmtId="0" fontId="37" fillId="4" borderId="1" xfId="14" applyFont="1" applyFill="1" applyBorder="1" applyAlignment="1">
      <alignment horizontal="right" vertical="center"/>
    </xf>
    <xf numFmtId="49" fontId="37" fillId="4" borderId="37" xfId="14" applyNumberFormat="1" applyFont="1" applyFill="1" applyBorder="1" applyAlignment="1">
      <alignment vertical="top" wrapText="1"/>
    </xf>
    <xf numFmtId="49" fontId="132" fillId="4" borderId="38" xfId="14" applyNumberFormat="1" applyFont="1" applyFill="1" applyBorder="1" applyAlignment="1">
      <alignment horizontal="center" vertical="center" wrapText="1"/>
    </xf>
    <xf numFmtId="0" fontId="37" fillId="4" borderId="30" xfId="14" applyFont="1" applyFill="1" applyBorder="1" applyAlignment="1">
      <alignment horizontal="right" vertical="center"/>
    </xf>
    <xf numFmtId="49" fontId="133" fillId="4" borderId="1" xfId="14" applyNumberFormat="1" applyFont="1" applyFill="1" applyBorder="1" applyAlignment="1">
      <alignment vertical="top" wrapText="1"/>
    </xf>
    <xf numFmtId="0" fontId="37" fillId="0" borderId="0" xfId="14" applyFont="1" applyAlignment="1">
      <alignment wrapText="1"/>
    </xf>
    <xf numFmtId="0" fontId="32" fillId="0" borderId="0" xfId="14" applyFont="1" applyFill="1" applyAlignment="1"/>
    <xf numFmtId="0" fontId="31" fillId="0" borderId="0" xfId="14" applyFont="1" applyFill="1" applyBorder="1" applyAlignment="1">
      <alignment vertical="top" wrapText="1"/>
    </xf>
    <xf numFmtId="49" fontId="31" fillId="0" borderId="0" xfId="14" applyNumberFormat="1" applyFont="1" applyFill="1" applyBorder="1" applyAlignment="1">
      <alignment horizontal="center" vertical="center" wrapText="1"/>
    </xf>
    <xf numFmtId="0" fontId="31" fillId="0" borderId="0" xfId="14" applyFont="1" applyFill="1" applyBorder="1"/>
    <xf numFmtId="165" fontId="28" fillId="0" borderId="0" xfId="14" applyNumberFormat="1" applyFont="1" applyFill="1" applyAlignment="1">
      <alignment vertical="center"/>
    </xf>
    <xf numFmtId="167" fontId="31" fillId="0" borderId="0" xfId="14" applyNumberFormat="1" applyFont="1" applyFill="1"/>
    <xf numFmtId="0" fontId="31" fillId="0" borderId="0" xfId="14" applyFont="1" applyFill="1"/>
    <xf numFmtId="0" fontId="32" fillId="0" borderId="0" xfId="14" applyFont="1" applyFill="1" applyAlignment="1">
      <alignment horizontal="left" indent="15"/>
    </xf>
    <xf numFmtId="0" fontId="31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3"/>
    </xf>
    <xf numFmtId="0" fontId="34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6"/>
    </xf>
    <xf numFmtId="165" fontId="31" fillId="0" borderId="0" xfId="14" applyNumberFormat="1" applyFont="1" applyFill="1"/>
    <xf numFmtId="0" fontId="35" fillId="0" borderId="0" xfId="14" applyFont="1" applyFill="1"/>
    <xf numFmtId="0" fontId="37" fillId="0" borderId="0" xfId="14" applyFont="1" applyAlignment="1">
      <alignment horizontal="center" wrapText="1"/>
    </xf>
    <xf numFmtId="0" fontId="3" fillId="2" borderId="0" xfId="14" applyFont="1" applyFill="1"/>
    <xf numFmtId="0" fontId="4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vertical="center"/>
    </xf>
    <xf numFmtId="0" fontId="2" fillId="2" borderId="0" xfId="14" applyFont="1" applyFill="1" applyAlignment="1">
      <alignment horizontal="right" vertical="center"/>
    </xf>
    <xf numFmtId="0" fontId="5" fillId="2" borderId="0" xfId="14" applyFont="1" applyFill="1" applyAlignment="1">
      <alignment horizontal="right" vertical="center"/>
    </xf>
    <xf numFmtId="0" fontId="3" fillId="2" borderId="0" xfId="14" applyFont="1" applyFill="1" applyAlignment="1">
      <alignment vertical="center"/>
    </xf>
    <xf numFmtId="1" fontId="3" fillId="2" borderId="0" xfId="14" applyNumberFormat="1" applyFont="1" applyFill="1" applyAlignment="1">
      <alignment vertical="center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vertical="center"/>
    </xf>
    <xf numFmtId="49" fontId="6" fillId="2" borderId="1" xfId="14" applyNumberFormat="1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horizontal="center" vertical="center"/>
    </xf>
    <xf numFmtId="0" fontId="3" fillId="2" borderId="2" xfId="14" applyFont="1" applyFill="1" applyBorder="1" applyAlignment="1">
      <alignment horizontal="center" vertical="center"/>
    </xf>
    <xf numFmtId="0" fontId="7" fillId="2" borderId="1" xfId="14" applyFont="1" applyFill="1" applyBorder="1" applyAlignment="1">
      <alignment horizontal="center" vertical="center" wrapText="1"/>
    </xf>
    <xf numFmtId="0" fontId="3" fillId="2" borderId="0" xfId="14" applyFont="1" applyFill="1" applyAlignment="1">
      <alignment horizontal="center" vertical="center"/>
    </xf>
    <xf numFmtId="165" fontId="3" fillId="2" borderId="1" xfId="14" applyNumberFormat="1" applyFont="1" applyFill="1" applyBorder="1" applyAlignment="1">
      <alignment vertical="center"/>
    </xf>
    <xf numFmtId="167" fontId="28" fillId="2" borderId="0" xfId="14" applyNumberFormat="1" applyFont="1" applyFill="1" applyAlignment="1">
      <alignment vertical="center"/>
    </xf>
    <xf numFmtId="167" fontId="3" fillId="2" borderId="1" xfId="14" applyNumberFormat="1" applyFont="1" applyFill="1" applyBorder="1" applyAlignment="1">
      <alignment vertical="center"/>
    </xf>
    <xf numFmtId="167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horizontal="center" vertical="center"/>
    </xf>
    <xf numFmtId="167" fontId="13" fillId="2" borderId="7" xfId="14" applyNumberFormat="1" applyFont="1" applyFill="1" applyBorder="1" applyAlignment="1">
      <alignment horizontal="center" vertical="center"/>
    </xf>
    <xf numFmtId="167" fontId="13" fillId="2" borderId="8" xfId="14" applyNumberFormat="1" applyFont="1" applyFill="1" applyBorder="1" applyAlignment="1">
      <alignment horizontal="center" vertical="center"/>
    </xf>
    <xf numFmtId="167" fontId="15" fillId="2" borderId="2" xfId="14" applyNumberFormat="1" applyFont="1" applyFill="1" applyBorder="1" applyAlignment="1">
      <alignment horizontal="center" vertical="center"/>
    </xf>
    <xf numFmtId="167" fontId="16" fillId="2" borderId="2" xfId="14" applyNumberFormat="1" applyFont="1" applyFill="1" applyBorder="1" applyAlignment="1">
      <alignment horizontal="center" vertical="center"/>
    </xf>
    <xf numFmtId="167" fontId="17" fillId="2" borderId="2" xfId="14" applyNumberFormat="1" applyFont="1" applyFill="1" applyBorder="1" applyAlignment="1">
      <alignment horizontal="center" vertical="center"/>
    </xf>
    <xf numFmtId="165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vertical="center"/>
    </xf>
    <xf numFmtId="165" fontId="21" fillId="2" borderId="1" xfId="14" applyNumberFormat="1" applyFont="1" applyFill="1" applyBorder="1" applyAlignment="1">
      <alignment horizontal="center" vertical="center"/>
    </xf>
    <xf numFmtId="165" fontId="21" fillId="2" borderId="2" xfId="14" applyNumberFormat="1" applyFont="1" applyFill="1" applyBorder="1" applyAlignment="1">
      <alignment horizontal="center" vertical="center"/>
    </xf>
    <xf numFmtId="0" fontId="23" fillId="2" borderId="0" xfId="14" applyFont="1" applyFill="1" applyAlignment="1">
      <alignment vertical="center"/>
    </xf>
    <xf numFmtId="167" fontId="17" fillId="2" borderId="1" xfId="14" applyNumberFormat="1" applyFont="1" applyFill="1" applyBorder="1" applyAlignment="1">
      <alignment horizontal="center" vertical="center"/>
    </xf>
    <xf numFmtId="167" fontId="21" fillId="2" borderId="1" xfId="14" applyNumberFormat="1" applyFont="1" applyFill="1" applyBorder="1" applyAlignment="1">
      <alignment horizontal="center" vertical="center"/>
    </xf>
    <xf numFmtId="167" fontId="21" fillId="2" borderId="2" xfId="14" applyNumberFormat="1" applyFont="1" applyFill="1" applyBorder="1" applyAlignment="1">
      <alignment horizontal="center" vertical="center"/>
    </xf>
    <xf numFmtId="167" fontId="13" fillId="2" borderId="11" xfId="14" applyNumberFormat="1" applyFont="1" applyFill="1" applyBorder="1" applyAlignment="1">
      <alignment horizontal="center" vertical="center"/>
    </xf>
    <xf numFmtId="167" fontId="13" fillId="2" borderId="12" xfId="14" applyNumberFormat="1" applyFont="1" applyFill="1" applyBorder="1" applyAlignment="1">
      <alignment horizontal="center" vertical="center"/>
    </xf>
    <xf numFmtId="167" fontId="13" fillId="2" borderId="13" xfId="14" applyNumberFormat="1" applyFont="1" applyFill="1" applyBorder="1" applyAlignment="1">
      <alignment horizontal="center" vertical="center"/>
    </xf>
    <xf numFmtId="167" fontId="13" fillId="2" borderId="1" xfId="14" applyNumberFormat="1" applyFont="1" applyFill="1" applyBorder="1" applyAlignment="1">
      <alignment horizontal="center" vertical="center" wrapText="1"/>
    </xf>
    <xf numFmtId="167" fontId="13" fillId="2" borderId="2" xfId="14" applyNumberFormat="1" applyFont="1" applyFill="1" applyBorder="1" applyAlignment="1">
      <alignment horizontal="center" vertical="center" wrapText="1"/>
    </xf>
    <xf numFmtId="167" fontId="50" fillId="2" borderId="2" xfId="14" applyNumberFormat="1" applyFont="1" applyFill="1" applyBorder="1" applyAlignment="1">
      <alignment horizontal="center" vertical="center"/>
    </xf>
    <xf numFmtId="165" fontId="13" fillId="2" borderId="2" xfId="14" applyNumberFormat="1" applyFont="1" applyFill="1" applyBorder="1" applyAlignment="1">
      <alignment horizontal="center" vertical="center"/>
    </xf>
    <xf numFmtId="167" fontId="7" fillId="2" borderId="1" xfId="14" applyNumberFormat="1" applyFont="1" applyFill="1" applyBorder="1" applyAlignment="1">
      <alignment vertical="center"/>
    </xf>
    <xf numFmtId="167" fontId="3" fillId="2" borderId="0" xfId="14" applyNumberFormat="1" applyFont="1" applyFill="1" applyAlignment="1">
      <alignment vertical="center"/>
    </xf>
    <xf numFmtId="0" fontId="4" fillId="2" borderId="1" xfId="14" applyFont="1" applyFill="1" applyBorder="1"/>
    <xf numFmtId="0" fontId="2" fillId="2" borderId="1" xfId="14" applyFont="1" applyFill="1" applyBorder="1" applyAlignment="1">
      <alignment horizontal="center" wrapText="1"/>
    </xf>
    <xf numFmtId="0" fontId="2" fillId="2" borderId="1" xfId="14" applyFont="1" applyFill="1" applyBorder="1" applyAlignment="1">
      <alignment vertical="center"/>
    </xf>
    <xf numFmtId="167" fontId="2" fillId="2" borderId="1" xfId="14" applyNumberFormat="1" applyFont="1" applyFill="1" applyBorder="1" applyAlignment="1">
      <alignment vertical="center"/>
    </xf>
    <xf numFmtId="167" fontId="2" fillId="2" borderId="2" xfId="14" applyNumberFormat="1" applyFont="1" applyFill="1" applyBorder="1" applyAlignment="1">
      <alignment vertical="center"/>
    </xf>
    <xf numFmtId="167" fontId="5" fillId="2" borderId="1" xfId="14" applyNumberFormat="1" applyFont="1" applyFill="1" applyBorder="1" applyAlignment="1">
      <alignment vertical="center"/>
    </xf>
    <xf numFmtId="0" fontId="24" fillId="2" borderId="0" xfId="14" applyFont="1" applyFill="1" applyBorder="1"/>
    <xf numFmtId="0" fontId="25" fillId="2" borderId="0" xfId="14" applyFont="1" applyFill="1" applyBorder="1" applyAlignment="1">
      <alignment horizontal="center" wrapText="1"/>
    </xf>
    <xf numFmtId="0" fontId="25" fillId="2" borderId="0" xfId="14" applyFont="1" applyFill="1" applyBorder="1" applyAlignment="1">
      <alignment vertical="center"/>
    </xf>
    <xf numFmtId="165" fontId="25" fillId="2" borderId="0" xfId="14" applyNumberFormat="1" applyFont="1" applyFill="1" applyBorder="1" applyAlignment="1">
      <alignment vertical="center"/>
    </xf>
    <xf numFmtId="170" fontId="27" fillId="2" borderId="0" xfId="14" applyNumberFormat="1" applyFont="1" applyFill="1" applyBorder="1" applyAlignment="1">
      <alignment vertical="center"/>
    </xf>
    <xf numFmtId="0" fontId="28" fillId="2" borderId="0" xfId="14" applyFont="1" applyFill="1" applyAlignment="1">
      <alignment vertical="center"/>
    </xf>
    <xf numFmtId="0" fontId="29" fillId="2" borderId="0" xfId="14" applyFont="1" applyFill="1" applyAlignment="1">
      <alignment vertical="center"/>
    </xf>
    <xf numFmtId="165" fontId="28" fillId="2" borderId="0" xfId="14" applyNumberFormat="1" applyFont="1" applyFill="1" applyAlignment="1">
      <alignment vertical="center"/>
    </xf>
    <xf numFmtId="165" fontId="28" fillId="2" borderId="0" xfId="14" applyNumberFormat="1" applyFont="1" applyFill="1" applyBorder="1" applyAlignment="1">
      <alignment vertical="center"/>
    </xf>
    <xf numFmtId="165" fontId="30" fillId="2" borderId="0" xfId="14" applyNumberFormat="1" applyFont="1" applyFill="1" applyAlignment="1">
      <alignment vertical="center"/>
    </xf>
    <xf numFmtId="0" fontId="31" fillId="2" borderId="0" xfId="14" applyFont="1" applyFill="1"/>
    <xf numFmtId="0" fontId="31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 wrapText="1"/>
    </xf>
    <xf numFmtId="0" fontId="31" fillId="2" borderId="0" xfId="14" applyFont="1" applyFill="1" applyBorder="1"/>
    <xf numFmtId="0" fontId="32" fillId="2" borderId="0" xfId="14" applyFont="1" applyFill="1" applyAlignment="1"/>
    <xf numFmtId="167" fontId="31" fillId="2" borderId="0" xfId="14" applyNumberFormat="1" applyFont="1" applyFill="1"/>
    <xf numFmtId="0" fontId="32" fillId="2" borderId="0" xfId="14" applyFont="1" applyFill="1" applyAlignment="1">
      <alignment horizontal="left" indent="15"/>
    </xf>
    <xf numFmtId="0" fontId="31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3"/>
    </xf>
    <xf numFmtId="0" fontId="34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6"/>
    </xf>
    <xf numFmtId="165" fontId="31" fillId="2" borderId="0" xfId="14" applyNumberFormat="1" applyFont="1" applyFill="1"/>
    <xf numFmtId="0" fontId="35" fillId="2" borderId="0" xfId="14" applyFont="1" applyFill="1"/>
    <xf numFmtId="0" fontId="6" fillId="2" borderId="0" xfId="14" applyFont="1" applyFill="1" applyAlignment="1">
      <alignment vertical="center"/>
    </xf>
    <xf numFmtId="0" fontId="7" fillId="2" borderId="0" xfId="14" applyFont="1" applyFill="1" applyAlignment="1">
      <alignment vertical="center"/>
    </xf>
    <xf numFmtId="0" fontId="15" fillId="2" borderId="0" xfId="14" applyFont="1" applyFill="1"/>
    <xf numFmtId="0" fontId="122" fillId="2" borderId="0" xfId="14" applyFill="1"/>
    <xf numFmtId="0" fontId="15" fillId="2" borderId="0" xfId="14" applyFont="1" applyFill="1" applyAlignment="1">
      <alignment horizontal="center"/>
    </xf>
    <xf numFmtId="0" fontId="15" fillId="2" borderId="0" xfId="14" applyFont="1" applyFill="1" applyBorder="1" applyAlignment="1">
      <alignment horizontal="right" wrapText="1"/>
    </xf>
    <xf numFmtId="0" fontId="39" fillId="2" borderId="0" xfId="14" applyFont="1" applyFill="1" applyBorder="1" applyAlignment="1">
      <alignment horizontal="right" wrapText="1"/>
    </xf>
    <xf numFmtId="0" fontId="13" fillId="2" borderId="0" xfId="14" applyFont="1" applyFill="1" applyBorder="1" applyAlignment="1">
      <alignment horizontal="right" wrapText="1"/>
    </xf>
    <xf numFmtId="0" fontId="15" fillId="2" borderId="0" xfId="14" applyFont="1" applyFill="1" applyBorder="1"/>
    <xf numFmtId="0" fontId="42" fillId="2" borderId="0" xfId="14" applyFont="1" applyFill="1" applyBorder="1"/>
    <xf numFmtId="164" fontId="39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 vertical="top"/>
    </xf>
    <xf numFmtId="0" fontId="13" fillId="2" borderId="0" xfId="14" applyFont="1" applyFill="1" applyBorder="1" applyAlignment="1">
      <alignment horizontal="left" vertical="top" wrapText="1"/>
    </xf>
    <xf numFmtId="0" fontId="39" fillId="2" borderId="0" xfId="14" applyFont="1" applyFill="1" applyBorder="1" applyAlignment="1">
      <alignment vertical="top" wrapText="1"/>
    </xf>
    <xf numFmtId="0" fontId="39" fillId="2" borderId="0" xfId="14" applyFont="1" applyFill="1" applyBorder="1"/>
    <xf numFmtId="0" fontId="15" fillId="2" borderId="1" xfId="14" applyFont="1" applyFill="1" applyBorder="1" applyAlignment="1">
      <alignment horizontal="center" vertical="center" wrapText="1"/>
    </xf>
    <xf numFmtId="49" fontId="41" fillId="2" borderId="24" xfId="14" applyNumberFormat="1" applyFont="1" applyFill="1" applyBorder="1" applyAlignment="1">
      <alignment horizontal="center" vertical="center" wrapText="1"/>
    </xf>
    <xf numFmtId="49" fontId="45" fillId="2" borderId="25" xfId="14" applyNumberFormat="1" applyFont="1" applyFill="1" applyBorder="1" applyAlignment="1">
      <alignment horizontal="center" vertical="center" wrapText="1"/>
    </xf>
    <xf numFmtId="49" fontId="45" fillId="2" borderId="26" xfId="14" applyNumberFormat="1" applyFont="1" applyFill="1" applyBorder="1" applyAlignment="1">
      <alignment horizontal="center" vertical="center" wrapText="1"/>
    </xf>
    <xf numFmtId="49" fontId="13" fillId="2" borderId="1" xfId="14" applyNumberFormat="1" applyFont="1" applyFill="1" applyBorder="1" applyAlignment="1">
      <alignment horizontal="center" vertical="center" wrapText="1"/>
    </xf>
    <xf numFmtId="49" fontId="39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/>
    </xf>
    <xf numFmtId="0" fontId="15" fillId="2" borderId="24" xfId="14" applyFont="1" applyFill="1" applyBorder="1" applyAlignment="1">
      <alignment horizontal="center" vertical="center" wrapText="1"/>
    </xf>
    <xf numFmtId="49" fontId="43" fillId="2" borderId="25" xfId="14" applyNumberFormat="1" applyFont="1" applyFill="1" applyBorder="1" applyAlignment="1">
      <alignment horizontal="center" vertical="center" wrapText="1"/>
    </xf>
    <xf numFmtId="0" fontId="43" fillId="2" borderId="25" xfId="14" applyNumberFormat="1" applyFont="1" applyFill="1" applyBorder="1" applyAlignment="1">
      <alignment horizontal="center" vertical="center" wrapText="1"/>
    </xf>
    <xf numFmtId="0" fontId="43" fillId="2" borderId="26" xfId="14" applyNumberFormat="1" applyFont="1" applyFill="1" applyBorder="1" applyAlignment="1">
      <alignment horizontal="center" vertical="center" wrapText="1"/>
    </xf>
    <xf numFmtId="0" fontId="21" fillId="2" borderId="27" xfId="14" applyNumberFormat="1" applyFont="1" applyFill="1" applyBorder="1" applyAlignment="1">
      <alignment horizontal="center" vertical="center" wrapText="1" readingOrder="1"/>
    </xf>
    <xf numFmtId="169" fontId="44" fillId="2" borderId="1" xfId="14" applyNumberFormat="1" applyFont="1" applyFill="1" applyBorder="1" applyAlignment="1">
      <alignment horizontal="center" vertical="center" wrapText="1"/>
    </xf>
    <xf numFmtId="167" fontId="15" fillId="2" borderId="1" xfId="14" applyNumberFormat="1" applyFont="1" applyFill="1" applyBorder="1" applyAlignment="1">
      <alignment horizontal="center" vertical="center"/>
    </xf>
    <xf numFmtId="165" fontId="15" fillId="2" borderId="1" xfId="14" applyNumberFormat="1" applyFont="1" applyFill="1" applyBorder="1" applyAlignment="1">
      <alignment horizontal="center" vertical="center"/>
    </xf>
    <xf numFmtId="165" fontId="1" fillId="2" borderId="0" xfId="14" applyNumberFormat="1" applyFont="1" applyFill="1"/>
    <xf numFmtId="165" fontId="122" fillId="2" borderId="0" xfId="14" applyNumberFormat="1" applyFill="1" applyAlignment="1">
      <alignment vertical="top"/>
    </xf>
    <xf numFmtId="165" fontId="122" fillId="2" borderId="0" xfId="14" applyNumberFormat="1" applyFill="1"/>
    <xf numFmtId="0" fontId="15" fillId="2" borderId="28" xfId="14" applyFont="1" applyFill="1" applyBorder="1" applyAlignment="1">
      <alignment horizontal="center" vertical="center"/>
    </xf>
    <xf numFmtId="49" fontId="45" fillId="2" borderId="29" xfId="14" applyNumberFormat="1" applyFont="1" applyFill="1" applyBorder="1" applyAlignment="1">
      <alignment horizontal="center" vertical="center"/>
    </xf>
    <xf numFmtId="49" fontId="45" fillId="2" borderId="30" xfId="14" applyNumberFormat="1" applyFont="1" applyFill="1" applyBorder="1" applyAlignment="1">
      <alignment horizontal="center" vertical="center"/>
    </xf>
    <xf numFmtId="49" fontId="45" fillId="2" borderId="12" xfId="14" applyNumberFormat="1" applyFont="1" applyFill="1" applyBorder="1" applyAlignment="1">
      <alignment horizontal="center" vertical="center"/>
    </xf>
    <xf numFmtId="0" fontId="21" fillId="2" borderId="31" xfId="14" applyNumberFormat="1" applyFont="1" applyFill="1" applyBorder="1" applyAlignment="1">
      <alignment horizontal="center" vertical="center" wrapText="1" readingOrder="1"/>
    </xf>
    <xf numFmtId="169" fontId="39" fillId="2" borderId="1" xfId="14" applyNumberFormat="1" applyFont="1" applyFill="1" applyBorder="1" applyAlignment="1">
      <alignment horizontal="center" vertical="center" wrapText="1"/>
    </xf>
    <xf numFmtId="165" fontId="16" fillId="2" borderId="1" xfId="14" applyNumberFormat="1" applyFont="1" applyFill="1" applyBorder="1" applyAlignment="1">
      <alignment horizontal="center" vertical="center"/>
    </xf>
    <xf numFmtId="166" fontId="16" fillId="2" borderId="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 applyAlignment="1">
      <alignment horizontal="center" vertical="center"/>
    </xf>
    <xf numFmtId="0" fontId="15" fillId="2" borderId="28" xfId="14" applyFont="1" applyFill="1" applyBorder="1" applyAlignment="1">
      <alignment vertical="center"/>
    </xf>
    <xf numFmtId="0" fontId="13" fillId="2" borderId="32" xfId="14" applyNumberFormat="1" applyFont="1" applyFill="1" applyBorder="1" applyAlignment="1">
      <alignment horizontal="left" vertical="top" wrapText="1" readingOrder="1"/>
    </xf>
    <xf numFmtId="169" fontId="39" fillId="2" borderId="1" xfId="14" applyNumberFormat="1" applyFont="1" applyFill="1" applyBorder="1" applyAlignment="1">
      <alignment vertical="top" wrapText="1"/>
    </xf>
    <xf numFmtId="166" fontId="15" fillId="2" borderId="1" xfId="14" applyNumberFormat="1" applyFont="1" applyFill="1" applyBorder="1" applyAlignment="1">
      <alignment horizontal="center" vertical="center"/>
    </xf>
    <xf numFmtId="166" fontId="15" fillId="2" borderId="1" xfId="14" applyNumberFormat="1" applyFont="1" applyFill="1" applyBorder="1"/>
    <xf numFmtId="165" fontId="15" fillId="2" borderId="1" xfId="14" applyNumberFormat="1" applyFont="1" applyFill="1" applyBorder="1"/>
    <xf numFmtId="0" fontId="15" fillId="2" borderId="33" xfId="14" applyFont="1" applyFill="1" applyBorder="1" applyAlignment="1">
      <alignment vertical="center"/>
    </xf>
    <xf numFmtId="49" fontId="45" fillId="2" borderId="1" xfId="14" applyNumberFormat="1" applyFont="1" applyFill="1" applyBorder="1" applyAlignment="1">
      <alignment horizontal="center" vertical="center"/>
    </xf>
    <xf numFmtId="49" fontId="45" fillId="2" borderId="2" xfId="14" applyNumberFormat="1" applyFont="1" applyFill="1" applyBorder="1" applyAlignment="1">
      <alignment horizontal="center" vertical="center"/>
    </xf>
    <xf numFmtId="0" fontId="46" fillId="2" borderId="32" xfId="14" applyNumberFormat="1" applyFont="1" applyFill="1" applyBorder="1" applyAlignment="1">
      <alignment horizontal="left" vertical="top" wrapText="1" readingOrder="1"/>
    </xf>
    <xf numFmtId="0" fontId="39" fillId="2" borderId="1" xfId="14" applyNumberFormat="1" applyFont="1" applyFill="1" applyBorder="1" applyAlignment="1">
      <alignment horizontal="left" vertical="top" wrapText="1" readingOrder="1"/>
    </xf>
    <xf numFmtId="165" fontId="15" fillId="2" borderId="1" xfId="14" applyNumberFormat="1" applyFont="1" applyFill="1" applyBorder="1" applyAlignment="1">
      <alignment vertical="center"/>
    </xf>
    <xf numFmtId="167" fontId="15" fillId="2" borderId="1" xfId="14" applyNumberFormat="1" applyFont="1" applyFill="1" applyBorder="1" applyAlignment="1">
      <alignment vertical="center"/>
    </xf>
    <xf numFmtId="0" fontId="44" fillId="2" borderId="1" xfId="14" applyNumberFormat="1" applyFont="1" applyFill="1" applyBorder="1" applyAlignment="1">
      <alignment horizontal="left" vertical="top" wrapText="1" readingOrder="1"/>
    </xf>
    <xf numFmtId="166" fontId="47" fillId="2" borderId="1" xfId="14" applyNumberFormat="1" applyFont="1" applyFill="1" applyBorder="1"/>
    <xf numFmtId="165" fontId="47" fillId="2" borderId="1" xfId="14" applyNumberFormat="1" applyFont="1" applyFill="1" applyBorder="1"/>
    <xf numFmtId="49" fontId="39" fillId="2" borderId="29" xfId="14" applyNumberFormat="1" applyFont="1" applyFill="1" applyBorder="1" applyAlignment="1">
      <alignment horizontal="center" vertical="center"/>
    </xf>
    <xf numFmtId="49" fontId="39" fillId="2" borderId="1" xfId="14" applyNumberFormat="1" applyFont="1" applyFill="1" applyBorder="1" applyAlignment="1">
      <alignment horizontal="center" vertical="center"/>
    </xf>
    <xf numFmtId="49" fontId="39" fillId="2" borderId="2" xfId="14" applyNumberFormat="1" applyFont="1" applyFill="1" applyBorder="1" applyAlignment="1">
      <alignment horizontal="center" vertical="center"/>
    </xf>
    <xf numFmtId="167" fontId="15" fillId="2" borderId="1" xfId="14" applyNumberFormat="1" applyFont="1" applyFill="1" applyBorder="1"/>
    <xf numFmtId="0" fontId="44" fillId="2" borderId="1" xfId="14" applyNumberFormat="1" applyFont="1" applyFill="1" applyBorder="1" applyAlignment="1">
      <alignment horizontal="justify" vertical="top" wrapText="1" readingOrder="1"/>
    </xf>
    <xf numFmtId="0" fontId="13" fillId="2" borderId="32" xfId="14" applyNumberFormat="1" applyFont="1" applyFill="1" applyBorder="1" applyAlignment="1">
      <alignment vertical="center" wrapText="1" readingOrder="1"/>
    </xf>
    <xf numFmtId="169" fontId="44" fillId="2" borderId="1" xfId="14" applyNumberFormat="1" applyFont="1" applyFill="1" applyBorder="1" applyAlignment="1">
      <alignment vertical="top" wrapText="1"/>
    </xf>
    <xf numFmtId="167" fontId="47" fillId="2" borderId="1" xfId="14" applyNumberFormat="1" applyFont="1" applyFill="1" applyBorder="1"/>
    <xf numFmtId="0" fontId="39" fillId="2" borderId="1" xfId="14" applyFont="1" applyFill="1" applyBorder="1" applyAlignment="1">
      <alignment vertical="top" wrapText="1"/>
    </xf>
    <xf numFmtId="0" fontId="13" fillId="2" borderId="31" xfId="14" applyNumberFormat="1" applyFont="1" applyFill="1" applyBorder="1" applyAlignment="1">
      <alignment horizontal="left" vertical="top" wrapText="1" readingOrder="1"/>
    </xf>
    <xf numFmtId="0" fontId="15" fillId="2" borderId="33" xfId="14" applyFont="1" applyFill="1" applyBorder="1" applyAlignment="1">
      <alignment horizontal="center" vertical="center"/>
    </xf>
    <xf numFmtId="0" fontId="39" fillId="2" borderId="1" xfId="14" applyFont="1" applyFill="1" applyBorder="1" applyAlignment="1">
      <alignment horizontal="center" vertical="center" wrapText="1"/>
    </xf>
    <xf numFmtId="0" fontId="44" fillId="2" borderId="1" xfId="14" applyFont="1" applyFill="1" applyBorder="1" applyAlignment="1">
      <alignment vertical="top" wrapText="1"/>
    </xf>
    <xf numFmtId="49" fontId="45" fillId="2" borderId="11" xfId="14" applyNumberFormat="1" applyFont="1" applyFill="1" applyBorder="1" applyAlignment="1">
      <alignment horizontal="center" vertical="center"/>
    </xf>
    <xf numFmtId="0" fontId="21" fillId="2" borderId="32" xfId="14" applyNumberFormat="1" applyFont="1" applyFill="1" applyBorder="1" applyAlignment="1">
      <alignment horizontal="center" vertical="center" wrapText="1" readingOrder="1"/>
    </xf>
    <xf numFmtId="49" fontId="39" fillId="2" borderId="1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/>
    <xf numFmtId="165" fontId="16" fillId="2" borderId="1" xfId="14" applyNumberFormat="1" applyFont="1" applyFill="1" applyBorder="1"/>
    <xf numFmtId="0" fontId="48" fillId="2" borderId="33" xfId="14" applyFont="1" applyFill="1" applyBorder="1" applyAlignment="1">
      <alignment vertical="center"/>
    </xf>
    <xf numFmtId="49" fontId="49" fillId="2" borderId="11" xfId="14" applyNumberFormat="1" applyFont="1" applyFill="1" applyBorder="1" applyAlignment="1">
      <alignment horizontal="center" vertical="center"/>
    </xf>
    <xf numFmtId="49" fontId="49" fillId="2" borderId="1" xfId="14" applyNumberFormat="1" applyFont="1" applyFill="1" applyBorder="1" applyAlignment="1">
      <alignment horizontal="center" vertical="center"/>
    </xf>
    <xf numFmtId="49" fontId="49" fillId="2" borderId="2" xfId="14" applyNumberFormat="1" applyFont="1" applyFill="1" applyBorder="1" applyAlignment="1">
      <alignment horizontal="center" vertical="center"/>
    </xf>
    <xf numFmtId="0" fontId="50" fillId="2" borderId="32" xfId="14" applyNumberFormat="1" applyFont="1" applyFill="1" applyBorder="1" applyAlignment="1">
      <alignment horizontal="left" vertical="top" wrapText="1" readingOrder="1"/>
    </xf>
    <xf numFmtId="0" fontId="51" fillId="2" borderId="1" xfId="14" applyNumberFormat="1" applyFont="1" applyFill="1" applyBorder="1" applyAlignment="1">
      <alignment horizontal="left" vertical="top" wrapText="1" readingOrder="1"/>
    </xf>
    <xf numFmtId="167" fontId="48" fillId="2" borderId="1" xfId="14" applyNumberFormat="1" applyFont="1" applyFill="1" applyBorder="1" applyAlignment="1">
      <alignment horizontal="center" vertical="center"/>
    </xf>
    <xf numFmtId="167" fontId="48" fillId="2" borderId="1" xfId="14" applyNumberFormat="1" applyFont="1" applyFill="1" applyBorder="1"/>
    <xf numFmtId="165" fontId="48" fillId="2" borderId="1" xfId="14" applyNumberFormat="1" applyFont="1" applyFill="1" applyBorder="1"/>
    <xf numFmtId="167" fontId="52" fillId="2" borderId="1" xfId="14" applyNumberFormat="1" applyFont="1" applyFill="1" applyBorder="1"/>
    <xf numFmtId="0" fontId="53" fillId="2" borderId="0" xfId="14" applyFont="1" applyFill="1"/>
    <xf numFmtId="0" fontId="49" fillId="2" borderId="1" xfId="14" applyFont="1" applyFill="1" applyBorder="1" applyAlignment="1">
      <alignment vertical="top" wrapText="1"/>
    </xf>
    <xf numFmtId="166" fontId="48" fillId="2" borderId="1" xfId="14" applyNumberFormat="1" applyFont="1" applyFill="1" applyBorder="1" applyAlignment="1">
      <alignment horizontal="center" vertical="center"/>
    </xf>
    <xf numFmtId="166" fontId="48" fillId="2" borderId="1" xfId="14" applyNumberFormat="1" applyFont="1" applyFill="1" applyBorder="1"/>
    <xf numFmtId="49" fontId="54" fillId="2" borderId="11" xfId="14" applyNumberFormat="1" applyFont="1" applyFill="1" applyBorder="1" applyAlignment="1">
      <alignment horizontal="center" vertical="center"/>
    </xf>
    <xf numFmtId="49" fontId="54" fillId="2" borderId="1" xfId="14" applyNumberFormat="1" applyFont="1" applyFill="1" applyBorder="1" applyAlignment="1">
      <alignment horizontal="center" vertical="center"/>
    </xf>
    <xf numFmtId="49" fontId="54" fillId="2" borderId="2" xfId="14" applyNumberFormat="1" applyFont="1" applyFill="1" applyBorder="1" applyAlignment="1">
      <alignment horizontal="center" vertical="center"/>
    </xf>
    <xf numFmtId="0" fontId="55" fillId="2" borderId="32" xfId="14" applyNumberFormat="1" applyFont="1" applyFill="1" applyBorder="1" applyAlignment="1">
      <alignment horizontal="left" vertical="top" wrapText="1" readingOrder="1"/>
    </xf>
    <xf numFmtId="49" fontId="54" fillId="2" borderId="29" xfId="14" applyNumberFormat="1" applyFont="1" applyFill="1" applyBorder="1" applyAlignment="1">
      <alignment horizontal="center" vertical="center"/>
    </xf>
    <xf numFmtId="166" fontId="52" fillId="2" borderId="1" xfId="14" applyNumberFormat="1" applyFont="1" applyFill="1" applyBorder="1"/>
    <xf numFmtId="165" fontId="48" fillId="2" borderId="1" xfId="14" applyNumberFormat="1" applyFont="1" applyFill="1" applyBorder="1" applyAlignment="1">
      <alignment horizontal="center" vertical="center"/>
    </xf>
    <xf numFmtId="164" fontId="39" fillId="2" borderId="1" xfId="14" applyNumberFormat="1" applyFont="1" applyFill="1" applyBorder="1" applyAlignment="1">
      <alignment vertical="top" wrapText="1"/>
    </xf>
    <xf numFmtId="0" fontId="56" fillId="2" borderId="33" xfId="14" applyFont="1" applyFill="1" applyBorder="1" applyAlignment="1">
      <alignment horizontal="center" vertical="center"/>
    </xf>
    <xf numFmtId="49" fontId="57" fillId="2" borderId="11" xfId="14" applyNumberFormat="1" applyFont="1" applyFill="1" applyBorder="1" applyAlignment="1">
      <alignment horizontal="center" vertical="center"/>
    </xf>
    <xf numFmtId="49" fontId="57" fillId="2" borderId="1" xfId="14" applyNumberFormat="1" applyFont="1" applyFill="1" applyBorder="1" applyAlignment="1">
      <alignment horizontal="center" vertical="center"/>
    </xf>
    <xf numFmtId="49" fontId="57" fillId="2" borderId="2" xfId="14" applyNumberFormat="1" applyFont="1" applyFill="1" applyBorder="1" applyAlignment="1">
      <alignment horizontal="center" vertical="center"/>
    </xf>
    <xf numFmtId="0" fontId="58" fillId="2" borderId="32" xfId="14" applyNumberFormat="1" applyFont="1" applyFill="1" applyBorder="1" applyAlignment="1">
      <alignment horizontal="center" vertical="center" wrapText="1" readingOrder="1"/>
    </xf>
    <xf numFmtId="0" fontId="59" fillId="2" borderId="1" xfId="14" applyFont="1" applyFill="1" applyBorder="1" applyAlignment="1">
      <alignment vertical="top" wrapText="1"/>
    </xf>
    <xf numFmtId="0" fontId="60" fillId="2" borderId="0" xfId="14" applyFont="1" applyFill="1"/>
    <xf numFmtId="0" fontId="16" fillId="2" borderId="33" xfId="14" applyFont="1" applyFill="1" applyBorder="1" applyAlignment="1">
      <alignment vertical="center"/>
    </xf>
    <xf numFmtId="49" fontId="61" fillId="2" borderId="11" xfId="14" applyNumberFormat="1" applyFont="1" applyFill="1" applyBorder="1" applyAlignment="1">
      <alignment horizontal="center" vertical="center"/>
    </xf>
    <xf numFmtId="49" fontId="61" fillId="2" borderId="1" xfId="14" applyNumberFormat="1" applyFont="1" applyFill="1" applyBorder="1" applyAlignment="1">
      <alignment horizontal="center" vertical="center"/>
    </xf>
    <xf numFmtId="49" fontId="61" fillId="2" borderId="2" xfId="14" applyNumberFormat="1" applyFont="1" applyFill="1" applyBorder="1" applyAlignment="1">
      <alignment horizontal="center" vertical="center"/>
    </xf>
    <xf numFmtId="0" fontId="17" fillId="2" borderId="32" xfId="14" applyNumberFormat="1" applyFont="1" applyFill="1" applyBorder="1" applyAlignment="1">
      <alignment horizontal="left" vertical="top" wrapText="1" readingOrder="1"/>
    </xf>
    <xf numFmtId="0" fontId="62" fillId="2" borderId="1" xfId="14" applyNumberFormat="1" applyFont="1" applyFill="1" applyBorder="1" applyAlignment="1">
      <alignment horizontal="left" vertical="top" wrapText="1" readingOrder="1"/>
    </xf>
    <xf numFmtId="0" fontId="56" fillId="2" borderId="33" xfId="14" applyFont="1" applyFill="1" applyBorder="1" applyAlignment="1">
      <alignment vertical="center"/>
    </xf>
    <xf numFmtId="0" fontId="63" fillId="2" borderId="32" xfId="14" applyNumberFormat="1" applyFont="1" applyFill="1" applyBorder="1" applyAlignment="1">
      <alignment horizontal="left" vertical="top" wrapText="1" readingOrder="1"/>
    </xf>
    <xf numFmtId="0" fontId="64" fillId="2" borderId="1" xfId="14" applyNumberFormat="1" applyFont="1" applyFill="1" applyBorder="1" applyAlignment="1">
      <alignment horizontal="left" vertical="top" wrapText="1" readingOrder="1"/>
    </xf>
    <xf numFmtId="165" fontId="56" fillId="2" borderId="1" xfId="14" applyNumberFormat="1" applyFont="1" applyFill="1" applyBorder="1" applyAlignment="1">
      <alignment horizontal="center" vertical="center"/>
    </xf>
    <xf numFmtId="165" fontId="56" fillId="2" borderId="1" xfId="14" applyNumberFormat="1" applyFont="1" applyFill="1" applyBorder="1"/>
    <xf numFmtId="49" fontId="57" fillId="2" borderId="29" xfId="14" applyNumberFormat="1" applyFont="1" applyFill="1" applyBorder="1" applyAlignment="1">
      <alignment horizontal="center" vertical="center"/>
    </xf>
    <xf numFmtId="0" fontId="65" fillId="2" borderId="32" xfId="14" applyNumberFormat="1" applyFont="1" applyFill="1" applyBorder="1" applyAlignment="1">
      <alignment horizontal="left" vertical="top" wrapText="1" readingOrder="1"/>
    </xf>
    <xf numFmtId="49" fontId="59" fillId="2" borderId="11" xfId="14" applyNumberFormat="1" applyFont="1" applyFill="1" applyBorder="1" applyAlignment="1">
      <alignment horizontal="center" vertical="center"/>
    </xf>
    <xf numFmtId="49" fontId="59" fillId="2" borderId="1" xfId="14" applyNumberFormat="1" applyFont="1" applyFill="1" applyBorder="1" applyAlignment="1">
      <alignment horizontal="center" vertical="center"/>
    </xf>
    <xf numFmtId="49" fontId="59" fillId="2" borderId="2" xfId="14" applyNumberFormat="1" applyFont="1" applyFill="1" applyBorder="1" applyAlignment="1">
      <alignment horizontal="center" vertical="center"/>
    </xf>
    <xf numFmtId="165" fontId="66" fillId="2" borderId="1" xfId="14" applyNumberFormat="1" applyFont="1" applyFill="1" applyBorder="1"/>
    <xf numFmtId="0" fontId="46" fillId="2" borderId="32" xfId="14" applyFont="1" applyFill="1" applyBorder="1" applyAlignment="1">
      <alignment horizontal="left" vertical="top" wrapText="1"/>
    </xf>
    <xf numFmtId="0" fontId="13" fillId="2" borderId="32" xfId="14" applyFont="1" applyFill="1" applyBorder="1" applyAlignment="1">
      <alignment horizontal="left" vertical="top" wrapText="1"/>
    </xf>
    <xf numFmtId="167" fontId="66" fillId="2" borderId="1" xfId="14" applyNumberFormat="1" applyFont="1" applyFill="1" applyBorder="1"/>
    <xf numFmtId="0" fontId="13" fillId="2" borderId="32" xfId="14" applyNumberFormat="1" applyFont="1" applyFill="1" applyBorder="1" applyAlignment="1">
      <alignment horizontal="left" vertical="center" wrapText="1" readingOrder="1"/>
    </xf>
    <xf numFmtId="167" fontId="56" fillId="2" borderId="1" xfId="14" applyNumberFormat="1" applyFont="1" applyFill="1" applyBorder="1"/>
    <xf numFmtId="0" fontId="15" fillId="2" borderId="34" xfId="14" applyFont="1" applyFill="1" applyBorder="1" applyAlignment="1">
      <alignment vertical="center"/>
    </xf>
    <xf numFmtId="49" fontId="39" fillId="2" borderId="7" xfId="14" applyNumberFormat="1" applyFont="1" applyFill="1" applyBorder="1" applyAlignment="1">
      <alignment horizontal="center" vertical="center"/>
    </xf>
    <xf numFmtId="49" fontId="39" fillId="2" borderId="8" xfId="14" applyNumberFormat="1" applyFont="1" applyFill="1" applyBorder="1" applyAlignment="1">
      <alignment horizontal="center" vertical="center"/>
    </xf>
    <xf numFmtId="0" fontId="13" fillId="2" borderId="35" xfId="14" applyNumberFormat="1" applyFont="1" applyFill="1" applyBorder="1" applyAlignment="1">
      <alignment horizontal="left" vertical="top" wrapText="1" readingOrder="1"/>
    </xf>
    <xf numFmtId="0" fontId="15" fillId="2" borderId="34" xfId="14" applyFont="1" applyFill="1" applyBorder="1" applyAlignment="1">
      <alignment horizontal="center" vertical="center"/>
    </xf>
    <xf numFmtId="0" fontId="21" fillId="2" borderId="32" xfId="14" applyFont="1" applyFill="1" applyBorder="1" applyAlignment="1">
      <alignment horizontal="center" vertical="center" wrapText="1"/>
    </xf>
    <xf numFmtId="0" fontId="15" fillId="2" borderId="1" xfId="14" applyNumberFormat="1" applyFont="1" applyFill="1" applyBorder="1"/>
    <xf numFmtId="49" fontId="39" fillId="2" borderId="1" xfId="14" applyNumberFormat="1" applyFont="1" applyFill="1" applyBorder="1" applyAlignment="1">
      <alignment horizontal="center" vertical="top"/>
    </xf>
    <xf numFmtId="49" fontId="39" fillId="2" borderId="2" xfId="14" applyNumberFormat="1" applyFont="1" applyFill="1" applyBorder="1" applyAlignment="1">
      <alignment horizontal="center" vertical="top"/>
    </xf>
    <xf numFmtId="171" fontId="15" fillId="2" borderId="1" xfId="14" applyNumberFormat="1" applyFont="1" applyFill="1" applyBorder="1"/>
    <xf numFmtId="0" fontId="15" fillId="2" borderId="36" xfId="14" applyFont="1" applyFill="1" applyBorder="1" applyAlignment="1">
      <alignment vertical="center"/>
    </xf>
    <xf numFmtId="49" fontId="39" fillId="2" borderId="37" xfId="14" applyNumberFormat="1" applyFont="1" applyFill="1" applyBorder="1" applyAlignment="1">
      <alignment horizontal="center" vertical="top"/>
    </xf>
    <xf numFmtId="49" fontId="39" fillId="2" borderId="38" xfId="14" applyNumberFormat="1" applyFont="1" applyFill="1" applyBorder="1" applyAlignment="1">
      <alignment horizontal="center" vertical="top"/>
    </xf>
    <xf numFmtId="0" fontId="13" fillId="2" borderId="39" xfId="14" applyFont="1" applyFill="1" applyBorder="1" applyAlignment="1">
      <alignment horizontal="left" vertical="top" wrapText="1"/>
    </xf>
    <xf numFmtId="0" fontId="67" fillId="2" borderId="0" xfId="14" applyFont="1" applyFill="1"/>
    <xf numFmtId="0" fontId="122" fillId="2" borderId="0" xfId="14" applyFill="1" applyAlignment="1">
      <alignment vertical="center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42" fillId="2" borderId="0" xfId="14" applyFont="1" applyFill="1"/>
    <xf numFmtId="0" fontId="71" fillId="2" borderId="0" xfId="14" applyFont="1" applyFill="1"/>
    <xf numFmtId="0" fontId="39" fillId="2" borderId="0" xfId="14" applyFont="1" applyFill="1"/>
    <xf numFmtId="0" fontId="42" fillId="2" borderId="0" xfId="14" applyFont="1" applyFill="1" applyAlignment="1">
      <alignment horizontal="center"/>
    </xf>
    <xf numFmtId="0" fontId="39" fillId="2" borderId="0" xfId="14" applyFont="1" applyFill="1" applyAlignment="1">
      <alignment horizontal="center"/>
    </xf>
    <xf numFmtId="0" fontId="42" fillId="2" borderId="0" xfId="14" applyFont="1" applyFill="1" applyAlignment="1">
      <alignment horizontal="center" vertical="center"/>
    </xf>
    <xf numFmtId="0" fontId="42" fillId="2" borderId="0" xfId="14" applyFont="1" applyFill="1" applyAlignment="1">
      <alignment vertical="center"/>
    </xf>
    <xf numFmtId="0" fontId="42" fillId="2" borderId="0" xfId="14" applyFont="1" applyFill="1" applyAlignment="1">
      <alignment horizontal="right" vertical="center"/>
    </xf>
    <xf numFmtId="0" fontId="72" fillId="2" borderId="1" xfId="14" applyFont="1" applyFill="1" applyBorder="1" applyAlignment="1">
      <alignment horizontal="centerContinuous" vertical="center" wrapText="1"/>
    </xf>
    <xf numFmtId="0" fontId="72" fillId="2" borderId="0" xfId="14" applyFont="1" applyFill="1" applyAlignment="1">
      <alignment vertical="center"/>
    </xf>
    <xf numFmtId="0" fontId="72" fillId="2" borderId="1" xfId="14" applyFont="1" applyFill="1" applyBorder="1" applyAlignment="1">
      <alignment horizontal="center" vertical="center" wrapText="1"/>
    </xf>
    <xf numFmtId="165" fontId="72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/>
    </xf>
    <xf numFmtId="0" fontId="72" fillId="2" borderId="1" xfId="14" applyFont="1" applyFill="1" applyBorder="1" applyAlignment="1">
      <alignment horizontal="center" vertical="center"/>
    </xf>
    <xf numFmtId="0" fontId="72" fillId="2" borderId="0" xfId="14" applyFont="1" applyFill="1" applyAlignment="1">
      <alignment horizontal="center" vertical="center"/>
    </xf>
    <xf numFmtId="0" fontId="73" fillId="2" borderId="1" xfId="14" quotePrefix="1" applyFont="1" applyFill="1" applyBorder="1" applyAlignment="1">
      <alignment horizontal="center" vertical="center"/>
    </xf>
    <xf numFmtId="49" fontId="70" fillId="2" borderId="1" xfId="14" applyNumberFormat="1" applyFont="1" applyFill="1" applyBorder="1" applyAlignment="1">
      <alignment vertical="center" wrapText="1"/>
    </xf>
    <xf numFmtId="0" fontId="42" fillId="2" borderId="1" xfId="14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 wrapText="1"/>
    </xf>
    <xf numFmtId="165" fontId="73" fillId="2" borderId="0" xfId="14" applyNumberFormat="1" applyFont="1" applyFill="1" applyAlignment="1">
      <alignment vertical="center"/>
    </xf>
    <xf numFmtId="0" fontId="73" fillId="2" borderId="0" xfId="14" applyFont="1" applyFill="1" applyAlignment="1">
      <alignment vertical="center"/>
    </xf>
    <xf numFmtId="49" fontId="42" fillId="2" borderId="1" xfId="14" applyNumberFormat="1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 wrapText="1"/>
    </xf>
    <xf numFmtId="0" fontId="72" fillId="2" borderId="1" xfId="14" quotePrefix="1" applyFont="1" applyFill="1" applyBorder="1" applyAlignment="1">
      <alignment horizontal="center" vertical="center"/>
    </xf>
    <xf numFmtId="0" fontId="32" fillId="2" borderId="1" xfId="14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horizontal="center" vertical="center" wrapText="1"/>
    </xf>
    <xf numFmtId="167" fontId="7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vertical="center" wrapText="1"/>
    </xf>
    <xf numFmtId="0" fontId="42" fillId="2" borderId="1" xfId="14" applyFont="1" applyFill="1" applyBorder="1" applyAlignment="1">
      <alignment vertical="center"/>
    </xf>
    <xf numFmtId="167" fontId="42" fillId="2" borderId="1" xfId="14" applyNumberFormat="1" applyFont="1" applyFill="1" applyBorder="1" applyAlignment="1">
      <alignment vertical="center"/>
    </xf>
    <xf numFmtId="167" fontId="72" fillId="2" borderId="0" xfId="14" applyNumberFormat="1" applyFont="1" applyFill="1" applyAlignment="1">
      <alignment vertical="center"/>
    </xf>
    <xf numFmtId="0" fontId="72" fillId="2" borderId="1" xfId="14" applyFont="1" applyFill="1" applyBorder="1" applyAlignment="1">
      <alignment vertical="center" wrapText="1"/>
    </xf>
    <xf numFmtId="49" fontId="42" fillId="2" borderId="1" xfId="14" quotePrefix="1" applyNumberFormat="1" applyFont="1" applyFill="1" applyBorder="1" applyAlignment="1">
      <alignment horizontal="center" vertical="center"/>
    </xf>
    <xf numFmtId="0" fontId="42" fillId="2" borderId="1" xfId="14" applyNumberFormat="1" applyFont="1" applyFill="1" applyBorder="1" applyAlignment="1">
      <alignment horizontal="left" vertical="center" wrapText="1" indent="1"/>
    </xf>
    <xf numFmtId="0" fontId="42" fillId="2" borderId="1" xfId="14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/>
    </xf>
    <xf numFmtId="167" fontId="42" fillId="2" borderId="0" xfId="14" applyNumberFormat="1" applyFont="1" applyFill="1" applyAlignment="1">
      <alignment vertical="center"/>
    </xf>
    <xf numFmtId="167" fontId="74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 wrapText="1"/>
    </xf>
    <xf numFmtId="0" fontId="4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horizontal="left" vertical="center" wrapText="1"/>
    </xf>
    <xf numFmtId="0" fontId="72" fillId="2" borderId="1" xfId="14" applyNumberFormat="1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vertical="center" wrapText="1"/>
    </xf>
    <xf numFmtId="49" fontId="42" fillId="2" borderId="1" xfId="14" applyNumberFormat="1" applyFont="1" applyFill="1" applyBorder="1" applyAlignment="1">
      <alignment horizontal="centerContinuous" vertical="center"/>
    </xf>
    <xf numFmtId="0" fontId="42" fillId="2" borderId="1" xfId="14" applyFont="1" applyFill="1" applyBorder="1" applyAlignment="1">
      <alignment horizontal="left" vertical="center" wrapText="1" indent="2"/>
    </xf>
    <xf numFmtId="49" fontId="74" fillId="2" borderId="1" xfId="14" applyNumberFormat="1" applyFont="1" applyFill="1" applyBorder="1" applyAlignment="1">
      <alignment horizontal="centerContinuous" vertical="center"/>
    </xf>
    <xf numFmtId="0" fontId="74" fillId="2" borderId="1" xfId="14" applyFont="1" applyFill="1" applyBorder="1" applyAlignment="1">
      <alignment horizontal="center" vertical="center"/>
    </xf>
    <xf numFmtId="167" fontId="74" fillId="2" borderId="1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horizontal="center" vertical="center"/>
    </xf>
    <xf numFmtId="1" fontId="42" fillId="2" borderId="1" xfId="14" applyNumberFormat="1" applyFont="1" applyFill="1" applyBorder="1" applyAlignment="1">
      <alignment horizontal="center" vertical="center" wrapText="1"/>
    </xf>
    <xf numFmtId="49" fontId="72" fillId="2" borderId="1" xfId="14" quotePrefix="1" applyNumberFormat="1" applyFont="1" applyFill="1" applyBorder="1" applyAlignment="1">
      <alignment horizontal="center" vertical="center"/>
    </xf>
    <xf numFmtId="1" fontId="72" fillId="2" borderId="1" xfId="14" applyNumberFormat="1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horizontal="left" vertical="center" wrapText="1" indent="3"/>
    </xf>
    <xf numFmtId="165" fontId="72" fillId="2" borderId="1" xfId="14" applyNumberFormat="1" applyFont="1" applyFill="1" applyBorder="1" applyAlignment="1">
      <alignment horizontal="center" vertical="center" wrapText="1"/>
    </xf>
    <xf numFmtId="165" fontId="72" fillId="2" borderId="1" xfId="14" applyNumberFormat="1" applyFont="1" applyFill="1" applyBorder="1" applyAlignment="1">
      <alignment horizontal="center" vertical="top" wrapText="1"/>
    </xf>
    <xf numFmtId="49" fontId="42" fillId="2" borderId="7" xfId="14" quotePrefix="1" applyNumberFormat="1" applyFont="1" applyFill="1" applyBorder="1" applyAlignment="1">
      <alignment horizontal="center" vertical="center"/>
    </xf>
    <xf numFmtId="0" fontId="72" fillId="2" borderId="7" xfId="14" applyFont="1" applyFill="1" applyBorder="1" applyAlignment="1">
      <alignment vertical="center" wrapText="1"/>
    </xf>
    <xf numFmtId="167" fontId="72" fillId="2" borderId="7" xfId="14" applyNumberFormat="1" applyFont="1" applyFill="1" applyBorder="1" applyAlignment="1">
      <alignment vertical="center"/>
    </xf>
    <xf numFmtId="167" fontId="72" fillId="2" borderId="7" xfId="14" applyNumberFormat="1" applyFont="1" applyFill="1" applyBorder="1" applyAlignment="1">
      <alignment horizontal="center" vertical="center"/>
    </xf>
    <xf numFmtId="167" fontId="42" fillId="2" borderId="7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vertical="center"/>
    </xf>
    <xf numFmtId="49" fontId="42" fillId="2" borderId="0" xfId="14" quotePrefix="1" applyNumberFormat="1" applyFont="1" applyFill="1" applyBorder="1" applyAlignment="1">
      <alignment horizontal="center" vertical="center"/>
    </xf>
    <xf numFmtId="0" fontId="42" fillId="2" borderId="0" xfId="14" applyNumberFormat="1" applyFont="1" applyFill="1" applyBorder="1" applyAlignment="1">
      <alignment horizontal="left" vertical="center" wrapText="1" indent="1"/>
    </xf>
    <xf numFmtId="0" fontId="42" fillId="2" borderId="0" xfId="14" applyFont="1" applyFill="1" applyBorder="1" applyAlignment="1">
      <alignment horizontal="center" vertical="center"/>
    </xf>
    <xf numFmtId="0" fontId="77" fillId="2" borderId="0" xfId="14" applyFont="1" applyFill="1" applyAlignment="1">
      <alignment horizontal="center" vertical="center"/>
    </xf>
    <xf numFmtId="0" fontId="77" fillId="2" borderId="0" xfId="14" applyFont="1" applyFill="1" applyAlignment="1">
      <alignment vertical="center" wrapText="1"/>
    </xf>
    <xf numFmtId="0" fontId="77" fillId="2" borderId="0" xfId="14" applyFont="1" applyFill="1" applyAlignment="1">
      <alignment vertical="center"/>
    </xf>
    <xf numFmtId="0" fontId="71" fillId="2" borderId="0" xfId="14" applyFont="1" applyFill="1" applyBorder="1"/>
    <xf numFmtId="164" fontId="72" fillId="2" borderId="0" xfId="14" applyNumberFormat="1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right" vertical="top"/>
    </xf>
    <xf numFmtId="164" fontId="70" fillId="2" borderId="0" xfId="14" applyNumberFormat="1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left" vertical="top" wrapText="1"/>
    </xf>
    <xf numFmtId="0" fontId="71" fillId="2" borderId="0" xfId="14" applyFont="1" applyFill="1" applyBorder="1" applyAlignment="1">
      <alignment vertical="center"/>
    </xf>
    <xf numFmtId="0" fontId="80" fillId="2" borderId="1" xfId="14" applyFont="1" applyFill="1" applyBorder="1" applyAlignment="1">
      <alignment horizontal="center" vertical="center" wrapText="1"/>
    </xf>
    <xf numFmtId="170" fontId="71" fillId="2" borderId="0" xfId="14" applyNumberFormat="1" applyFont="1" applyFill="1" applyBorder="1" applyAlignment="1">
      <alignment vertical="center" wrapText="1"/>
    </xf>
    <xf numFmtId="0" fontId="71" fillId="2" borderId="0" xfId="14" applyFont="1" applyFill="1" applyBorder="1" applyAlignment="1">
      <alignment vertical="center" wrapText="1"/>
    </xf>
    <xf numFmtId="49" fontId="45" fillId="2" borderId="24" xfId="14" applyNumberFormat="1" applyFont="1" applyFill="1" applyBorder="1" applyAlignment="1">
      <alignment horizontal="center" vertical="center" wrapText="1"/>
    </xf>
    <xf numFmtId="49" fontId="45" fillId="2" borderId="42" xfId="14" applyNumberFormat="1" applyFont="1" applyFill="1" applyBorder="1" applyAlignment="1">
      <alignment horizontal="center" vertical="center" wrapText="1"/>
    </xf>
    <xf numFmtId="49" fontId="45" fillId="2" borderId="1" xfId="14" applyNumberFormat="1" applyFont="1" applyFill="1" applyBorder="1" applyAlignment="1">
      <alignment horizontal="center" vertical="center" wrapText="1"/>
    </xf>
    <xf numFmtId="0" fontId="70" fillId="2" borderId="0" xfId="14" applyFont="1" applyFill="1" applyBorder="1" applyAlignment="1">
      <alignment vertical="center" wrapText="1"/>
    </xf>
    <xf numFmtId="0" fontId="39" fillId="2" borderId="24" xfId="14" applyFont="1" applyFill="1" applyBorder="1" applyAlignment="1">
      <alignment horizontal="center" vertical="center" wrapText="1"/>
    </xf>
    <xf numFmtId="0" fontId="81" fillId="2" borderId="26" xfId="14" applyNumberFormat="1" applyFont="1" applyFill="1" applyBorder="1" applyAlignment="1">
      <alignment horizontal="center" vertical="center" wrapText="1"/>
    </xf>
    <xf numFmtId="0" fontId="70" fillId="2" borderId="42" xfId="14" applyNumberFormat="1" applyFont="1" applyFill="1" applyBorder="1" applyAlignment="1">
      <alignment horizontal="center" vertical="center" wrapText="1" readingOrder="1"/>
    </xf>
    <xf numFmtId="167" fontId="79" fillId="2" borderId="1" xfId="14" applyNumberFormat="1" applyFont="1" applyFill="1" applyBorder="1" applyAlignment="1">
      <alignment horizontal="center" vertical="center" wrapText="1"/>
    </xf>
    <xf numFmtId="165" fontId="71" fillId="2" borderId="0" xfId="14" applyNumberFormat="1" applyFont="1" applyFill="1" applyBorder="1" applyAlignment="1">
      <alignment horizontal="center" vertical="center" wrapText="1"/>
    </xf>
    <xf numFmtId="0" fontId="71" fillId="2" borderId="0" xfId="14" applyFont="1" applyFill="1" applyBorder="1" applyAlignment="1">
      <alignment horizontal="center" vertical="center" wrapText="1"/>
    </xf>
    <xf numFmtId="0" fontId="39" fillId="2" borderId="28" xfId="14" applyFont="1" applyFill="1" applyBorder="1" applyAlignment="1">
      <alignment horizontal="center" vertical="center"/>
    </xf>
    <xf numFmtId="0" fontId="32" fillId="2" borderId="43" xfId="14" applyNumberFormat="1" applyFont="1" applyFill="1" applyBorder="1" applyAlignment="1">
      <alignment horizontal="center" vertical="center" wrapText="1" readingOrder="1"/>
    </xf>
    <xf numFmtId="0" fontId="71" fillId="2" borderId="0" xfId="14" applyFont="1" applyFill="1" applyBorder="1" applyAlignment="1">
      <alignment horizontal="center" vertical="center"/>
    </xf>
    <xf numFmtId="165" fontId="71" fillId="2" borderId="0" xfId="14" applyNumberFormat="1" applyFont="1" applyFill="1" applyBorder="1" applyAlignment="1">
      <alignment horizontal="center" vertical="center"/>
    </xf>
    <xf numFmtId="0" fontId="39" fillId="2" borderId="28" xfId="14" applyFont="1" applyFill="1" applyBorder="1" applyAlignment="1">
      <alignment vertical="center"/>
    </xf>
    <xf numFmtId="0" fontId="79" fillId="2" borderId="44" xfId="14" applyNumberFormat="1" applyFont="1" applyFill="1" applyBorder="1" applyAlignment="1">
      <alignment horizontal="left" vertical="top" wrapText="1" readingOrder="1"/>
    </xf>
    <xf numFmtId="165" fontId="42" fillId="2" borderId="1" xfId="14" applyNumberFormat="1" applyFont="1" applyFill="1" applyBorder="1"/>
    <xf numFmtId="167" fontId="42" fillId="2" borderId="1" xfId="14" applyNumberFormat="1" applyFont="1" applyFill="1" applyBorder="1"/>
    <xf numFmtId="0" fontId="39" fillId="2" borderId="33" xfId="14" applyFont="1" applyFill="1" applyBorder="1" applyAlignment="1">
      <alignment vertical="center"/>
    </xf>
    <xf numFmtId="0" fontId="81" fillId="2" borderId="44" xfId="14" applyNumberFormat="1" applyFont="1" applyFill="1" applyBorder="1" applyAlignment="1">
      <alignment horizontal="left" vertical="top" wrapText="1" readingOrder="1"/>
    </xf>
    <xf numFmtId="165" fontId="78" fillId="2" borderId="1" xfId="14" applyNumberFormat="1" applyFont="1" applyFill="1" applyBorder="1"/>
    <xf numFmtId="167" fontId="78" fillId="2" borderId="1" xfId="14" applyNumberFormat="1" applyFont="1" applyFill="1" applyBorder="1"/>
    <xf numFmtId="0" fontId="82" fillId="2" borderId="0" xfId="14" applyFont="1" applyFill="1" applyBorder="1"/>
    <xf numFmtId="0" fontId="79" fillId="2" borderId="44" xfId="14" applyNumberFormat="1" applyFont="1" applyFill="1" applyBorder="1" applyAlignment="1">
      <alignment vertical="center" wrapText="1" readingOrder="1"/>
    </xf>
    <xf numFmtId="0" fontId="79" fillId="2" borderId="43" xfId="14" applyNumberFormat="1" applyFont="1" applyFill="1" applyBorder="1" applyAlignment="1">
      <alignment horizontal="left" vertical="top" wrapText="1" readingOrder="1"/>
    </xf>
    <xf numFmtId="0" fontId="39" fillId="2" borderId="33" xfId="14" applyFont="1" applyFill="1" applyBorder="1" applyAlignment="1">
      <alignment horizontal="center" vertical="center"/>
    </xf>
    <xf numFmtId="0" fontId="32" fillId="2" borderId="44" xfId="14" applyNumberFormat="1" applyFont="1" applyFill="1" applyBorder="1" applyAlignment="1">
      <alignment horizontal="center" vertical="center" wrapText="1" readingOrder="1"/>
    </xf>
    <xf numFmtId="0" fontId="80" fillId="2" borderId="44" xfId="14" applyNumberFormat="1" applyFont="1" applyFill="1" applyBorder="1" applyAlignment="1">
      <alignment horizontal="center" vertical="center" wrapText="1" readingOrder="1"/>
    </xf>
    <xf numFmtId="0" fontId="81" fillId="2" borderId="44" xfId="14" applyFont="1" applyFill="1" applyBorder="1" applyAlignment="1">
      <alignment horizontal="left" vertical="top" wrapText="1"/>
    </xf>
    <xf numFmtId="0" fontId="79" fillId="2" borderId="44" xfId="14" applyFont="1" applyFill="1" applyBorder="1" applyAlignment="1">
      <alignment horizontal="left" vertical="top" wrapText="1"/>
    </xf>
    <xf numFmtId="171" fontId="42" fillId="2" borderId="1" xfId="14" applyNumberFormat="1" applyFont="1" applyFill="1" applyBorder="1" applyAlignment="1">
      <alignment horizontal="center" vertical="center"/>
    </xf>
    <xf numFmtId="166" fontId="42" fillId="2" borderId="1" xfId="14" applyNumberFormat="1" applyFont="1" applyFill="1" applyBorder="1"/>
    <xf numFmtId="0" fontId="39" fillId="2" borderId="34" xfId="14" applyFont="1" applyFill="1" applyBorder="1" applyAlignment="1">
      <alignment vertical="center"/>
    </xf>
    <xf numFmtId="0" fontId="79" fillId="2" borderId="45" xfId="14" applyNumberFormat="1" applyFont="1" applyFill="1" applyBorder="1" applyAlignment="1">
      <alignment horizontal="left" vertical="top" wrapText="1" readingOrder="1"/>
    </xf>
    <xf numFmtId="167" fontId="71" fillId="2" borderId="1" xfId="14" applyNumberFormat="1" applyFont="1" applyFill="1" applyBorder="1"/>
    <xf numFmtId="0" fontId="39" fillId="2" borderId="34" xfId="14" applyFont="1" applyFill="1" applyBorder="1" applyAlignment="1">
      <alignment horizontal="center" vertical="center"/>
    </xf>
    <xf numFmtId="0" fontId="32" fillId="2" borderId="44" xfId="14" applyFont="1" applyFill="1" applyBorder="1" applyAlignment="1">
      <alignment horizontal="center" vertical="center" wrapText="1"/>
    </xf>
    <xf numFmtId="165" fontId="82" fillId="2" borderId="0" xfId="14" applyNumberFormat="1" applyFont="1" applyFill="1" applyBorder="1"/>
    <xf numFmtId="0" fontId="39" fillId="2" borderId="36" xfId="14" applyFont="1" applyFill="1" applyBorder="1" applyAlignment="1">
      <alignment vertical="center"/>
    </xf>
    <xf numFmtId="0" fontId="79" fillId="2" borderId="46" xfId="14" applyFont="1" applyFill="1" applyBorder="1" applyAlignment="1">
      <alignment horizontal="left" vertical="top" wrapText="1"/>
    </xf>
    <xf numFmtId="0" fontId="83" fillId="2" borderId="0" xfId="14" applyFont="1" applyFill="1" applyBorder="1"/>
    <xf numFmtId="49" fontId="83" fillId="2" borderId="0" xfId="14" applyNumberFormat="1" applyFont="1" applyFill="1" applyBorder="1" applyAlignment="1">
      <alignment horizontal="center" vertical="top"/>
    </xf>
    <xf numFmtId="169" fontId="84" fillId="2" borderId="0" xfId="14" applyNumberFormat="1" applyFont="1" applyFill="1" applyBorder="1" applyAlignment="1">
      <alignment horizontal="center" vertical="top"/>
    </xf>
    <xf numFmtId="169" fontId="83" fillId="2" borderId="0" xfId="14" applyNumberFormat="1" applyFont="1" applyFill="1" applyBorder="1" applyAlignment="1">
      <alignment horizontal="center" vertical="top"/>
    </xf>
    <xf numFmtId="0" fontId="85" fillId="2" borderId="0" xfId="14" applyFont="1" applyFill="1" applyBorder="1" applyAlignment="1">
      <alignment horizontal="left" vertical="top" wrapText="1"/>
    </xf>
    <xf numFmtId="0" fontId="85" fillId="2" borderId="0" xfId="14" applyFont="1" applyFill="1" applyBorder="1" applyAlignment="1">
      <alignment vertical="top" wrapText="1"/>
    </xf>
    <xf numFmtId="0" fontId="86" fillId="2" borderId="0" xfId="14" applyFont="1" applyFill="1" applyBorder="1"/>
    <xf numFmtId="166" fontId="86" fillId="2" borderId="0" xfId="14" applyNumberFormat="1" applyFont="1" applyFill="1" applyBorder="1"/>
    <xf numFmtId="164" fontId="83" fillId="2" borderId="0" xfId="14" applyNumberFormat="1" applyFont="1" applyFill="1" applyBorder="1" applyAlignment="1">
      <alignment horizontal="center" vertical="top"/>
    </xf>
    <xf numFmtId="0" fontId="84" fillId="2" borderId="0" xfId="14" applyFont="1" applyFill="1" applyBorder="1" applyAlignment="1">
      <alignment horizontal="center" vertical="top"/>
    </xf>
    <xf numFmtId="0" fontId="83" fillId="2" borderId="0" xfId="14" applyFont="1" applyFill="1" applyBorder="1" applyAlignment="1">
      <alignment horizontal="center" vertical="top"/>
    </xf>
    <xf numFmtId="164" fontId="31" fillId="2" borderId="0" xfId="14" applyNumberFormat="1" applyFont="1" applyFill="1" applyBorder="1" applyAlignment="1">
      <alignment horizontal="center" vertical="top"/>
    </xf>
    <xf numFmtId="0" fontId="87" fillId="2" borderId="0" xfId="14" applyFont="1" applyFill="1" applyBorder="1" applyAlignment="1">
      <alignment horizontal="center" vertical="top"/>
    </xf>
    <xf numFmtId="0" fontId="31" fillId="2" borderId="0" xfId="14" applyFont="1" applyFill="1" applyBorder="1" applyAlignment="1">
      <alignment horizontal="center" vertical="top"/>
    </xf>
    <xf numFmtId="0" fontId="79" fillId="2" borderId="0" xfId="14" applyFont="1" applyFill="1"/>
    <xf numFmtId="0" fontId="39" fillId="2" borderId="47" xfId="14" applyFont="1" applyFill="1" applyBorder="1" applyAlignment="1"/>
    <xf numFmtId="0" fontId="39" fillId="2" borderId="47" xfId="14" applyFont="1" applyFill="1" applyBorder="1" applyAlignment="1">
      <alignment horizontal="center"/>
    </xf>
    <xf numFmtId="0" fontId="72" fillId="2" borderId="42" xfId="14" applyFont="1" applyFill="1" applyBorder="1" applyAlignment="1">
      <alignment horizontal="center" vertical="center" wrapText="1"/>
    </xf>
    <xf numFmtId="0" fontId="72" fillId="2" borderId="48" xfId="14" applyFont="1" applyFill="1" applyBorder="1" applyAlignment="1">
      <alignment horizontal="center" vertical="center" wrapText="1"/>
    </xf>
    <xf numFmtId="0" fontId="72" fillId="2" borderId="41" xfId="14" applyFont="1" applyFill="1" applyBorder="1" applyAlignment="1">
      <alignment horizontal="center" vertical="center" wrapText="1"/>
    </xf>
    <xf numFmtId="49" fontId="72" fillId="2" borderId="41" xfId="14" applyNumberFormat="1" applyFont="1" applyFill="1" applyBorder="1" applyAlignment="1">
      <alignment horizontal="center" vertical="center" wrapText="1"/>
    </xf>
    <xf numFmtId="0" fontId="72" fillId="2" borderId="27" xfId="14" applyFont="1" applyFill="1" applyBorder="1" applyAlignment="1">
      <alignment horizontal="center" vertical="center" wrapText="1"/>
    </xf>
    <xf numFmtId="0" fontId="45" fillId="2" borderId="27" xfId="14" applyFont="1" applyFill="1" applyBorder="1" applyAlignment="1">
      <alignment horizontal="center"/>
    </xf>
    <xf numFmtId="0" fontId="39" fillId="2" borderId="42" xfId="14" applyFont="1" applyFill="1" applyBorder="1" applyAlignment="1">
      <alignment horizontal="center" vertical="center"/>
    </xf>
    <xf numFmtId="0" fontId="32" fillId="2" borderId="27" xfId="14" applyFont="1" applyFill="1" applyBorder="1" applyAlignment="1">
      <alignment horizontal="center" vertical="top" wrapText="1"/>
    </xf>
    <xf numFmtId="49" fontId="80" fillId="2" borderId="48" xfId="14" applyNumberFormat="1" applyFont="1" applyFill="1" applyBorder="1" applyAlignment="1">
      <alignment horizontal="center"/>
    </xf>
    <xf numFmtId="165" fontId="42" fillId="2" borderId="27" xfId="14" applyNumberFormat="1" applyFont="1" applyFill="1" applyBorder="1"/>
    <xf numFmtId="165" fontId="42" fillId="2" borderId="50" xfId="14" applyNumberFormat="1" applyFont="1" applyFill="1" applyBorder="1"/>
    <xf numFmtId="165" fontId="42" fillId="2" borderId="51" xfId="14" applyNumberFormat="1" applyFont="1" applyFill="1" applyBorder="1"/>
    <xf numFmtId="167" fontId="42" fillId="2" borderId="0" xfId="14" applyNumberFormat="1" applyFont="1" applyFill="1"/>
    <xf numFmtId="165" fontId="42" fillId="2" borderId="0" xfId="14" applyNumberFormat="1" applyFont="1" applyFill="1"/>
    <xf numFmtId="0" fontId="79" fillId="2" borderId="27" xfId="14" applyFont="1" applyFill="1" applyBorder="1" applyAlignment="1">
      <alignment horizontal="left" vertical="top" wrapText="1"/>
    </xf>
    <xf numFmtId="167" fontId="42" fillId="2" borderId="27" xfId="14" applyNumberFormat="1" applyFont="1" applyFill="1" applyBorder="1"/>
    <xf numFmtId="167" fontId="42" fillId="2" borderId="50" xfId="14" applyNumberFormat="1" applyFont="1" applyFill="1" applyBorder="1"/>
    <xf numFmtId="0" fontId="39" fillId="2" borderId="40" xfId="14" applyFont="1" applyFill="1" applyBorder="1" applyAlignment="1">
      <alignment horizontal="center" vertical="center"/>
    </xf>
    <xf numFmtId="0" fontId="70" fillId="2" borderId="19" xfId="14" applyFont="1" applyFill="1" applyBorder="1" applyAlignment="1">
      <alignment horizontal="center" vertical="center" wrapText="1"/>
    </xf>
    <xf numFmtId="49" fontId="79" fillId="2" borderId="52" xfId="14" applyNumberFormat="1" applyFont="1" applyFill="1" applyBorder="1" applyAlignment="1">
      <alignment horizontal="center" vertical="center"/>
    </xf>
    <xf numFmtId="167" fontId="42" fillId="2" borderId="19" xfId="14" applyNumberFormat="1" applyFont="1" applyFill="1" applyBorder="1"/>
    <xf numFmtId="167" fontId="42" fillId="2" borderId="53" xfId="14" applyNumberFormat="1" applyFont="1" applyFill="1" applyBorder="1"/>
    <xf numFmtId="165" fontId="42" fillId="2" borderId="18" xfId="14" applyNumberFormat="1" applyFont="1" applyFill="1" applyBorder="1"/>
    <xf numFmtId="0" fontId="39" fillId="2" borderId="16" xfId="14" applyFont="1" applyFill="1" applyBorder="1" applyAlignment="1">
      <alignment horizontal="center" vertical="center"/>
    </xf>
    <xf numFmtId="0" fontId="79" fillId="2" borderId="17" xfId="14" applyFont="1" applyFill="1" applyBorder="1" applyAlignment="1">
      <alignment horizontal="left" vertical="top" wrapText="1"/>
    </xf>
    <xf numFmtId="49" fontId="80" fillId="2" borderId="17" xfId="14" applyNumberFormat="1" applyFont="1" applyFill="1" applyBorder="1" applyAlignment="1">
      <alignment horizontal="center"/>
    </xf>
    <xf numFmtId="167" fontId="42" fillId="2" borderId="17" xfId="14" applyNumberFormat="1" applyFont="1" applyFill="1" applyBorder="1"/>
    <xf numFmtId="0" fontId="39" fillId="2" borderId="24" xfId="14" applyFont="1" applyFill="1" applyBorder="1" applyAlignment="1">
      <alignment horizontal="center" vertical="center"/>
    </xf>
    <xf numFmtId="0" fontId="72" fillId="2" borderId="25" xfId="14" applyFont="1" applyFill="1" applyBorder="1" applyAlignment="1">
      <alignment vertical="center" wrapText="1"/>
    </xf>
    <xf numFmtId="49" fontId="79" fillId="2" borderId="25" xfId="14" applyNumberFormat="1" applyFont="1" applyFill="1" applyBorder="1" applyAlignment="1">
      <alignment horizontal="center" vertical="center" wrapText="1"/>
    </xf>
    <xf numFmtId="167" fontId="42" fillId="2" borderId="25" xfId="14" applyNumberFormat="1" applyFont="1" applyFill="1" applyBorder="1"/>
    <xf numFmtId="165" fontId="72" fillId="2" borderId="51" xfId="14" applyNumberFormat="1" applyFont="1" applyFill="1" applyBorder="1" applyAlignment="1">
      <alignment horizontal="center"/>
    </xf>
    <xf numFmtId="0" fontId="79" fillId="2" borderId="30" xfId="14" applyFont="1" applyFill="1" applyBorder="1" applyAlignment="1">
      <alignment horizontal="left" vertical="top" wrapText="1"/>
    </xf>
    <xf numFmtId="49" fontId="80" fillId="2" borderId="30" xfId="14" applyNumberFormat="1" applyFont="1" applyFill="1" applyBorder="1" applyAlignment="1">
      <alignment horizontal="center"/>
    </xf>
    <xf numFmtId="167" fontId="42" fillId="2" borderId="30" xfId="14" applyNumberFormat="1" applyFont="1" applyFill="1" applyBorder="1"/>
    <xf numFmtId="165" fontId="42" fillId="2" borderId="54" xfId="14" applyNumberFormat="1" applyFont="1" applyFill="1" applyBorder="1"/>
    <xf numFmtId="0" fontId="81" fillId="2" borderId="1" xfId="14" applyFont="1" applyFill="1" applyBorder="1" applyAlignment="1">
      <alignment horizontal="left" vertical="center" wrapText="1"/>
    </xf>
    <xf numFmtId="49" fontId="79" fillId="2" borderId="1" xfId="14" applyNumberFormat="1" applyFont="1" applyFill="1" applyBorder="1" applyAlignment="1">
      <alignment horizontal="center" vertical="center" wrapText="1"/>
    </xf>
    <xf numFmtId="165" fontId="72" fillId="2" borderId="55" xfId="14" applyNumberFormat="1" applyFont="1" applyFill="1" applyBorder="1" applyAlignment="1">
      <alignment horizontal="center"/>
    </xf>
    <xf numFmtId="0" fontId="79" fillId="2" borderId="1" xfId="14" applyFont="1" applyFill="1" applyBorder="1" applyAlignment="1">
      <alignment horizontal="left" vertical="top" wrapText="1"/>
    </xf>
    <xf numFmtId="49" fontId="80" fillId="2" borderId="1" xfId="14" applyNumberFormat="1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horizontal="center" vertical="center" wrapText="1"/>
    </xf>
    <xf numFmtId="49" fontId="81" fillId="2" borderId="1" xfId="14" applyNumberFormat="1" applyFont="1" applyFill="1" applyBorder="1" applyAlignment="1">
      <alignment vertical="top" wrapText="1"/>
    </xf>
    <xf numFmtId="165" fontId="42" fillId="2" borderId="1" xfId="14" applyNumberFormat="1" applyFont="1" applyFill="1" applyBorder="1" applyAlignment="1">
      <alignment horizontal="center"/>
    </xf>
    <xf numFmtId="49" fontId="81" fillId="2" borderId="7" xfId="14" applyNumberFormat="1" applyFont="1" applyFill="1" applyBorder="1" applyAlignment="1">
      <alignment vertical="top" wrapText="1"/>
    </xf>
    <xf numFmtId="49" fontId="80" fillId="2" borderId="7" xfId="14" applyNumberFormat="1" applyFont="1" applyFill="1" applyBorder="1" applyAlignment="1">
      <alignment horizontal="center" vertical="center" wrapText="1"/>
    </xf>
    <xf numFmtId="165" fontId="42" fillId="2" borderId="7" xfId="14" applyNumberFormat="1" applyFont="1" applyFill="1" applyBorder="1"/>
    <xf numFmtId="165" fontId="72" fillId="2" borderId="56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top" wrapText="1"/>
    </xf>
    <xf numFmtId="165" fontId="42" fillId="2" borderId="25" xfId="14" applyNumberFormat="1" applyFont="1" applyFill="1" applyBorder="1"/>
    <xf numFmtId="166" fontId="42" fillId="2" borderId="30" xfId="14" applyNumberFormat="1" applyFont="1" applyFill="1" applyBorder="1"/>
    <xf numFmtId="166" fontId="42" fillId="2" borderId="54" xfId="14" applyNumberFormat="1" applyFont="1" applyFill="1" applyBorder="1"/>
    <xf numFmtId="166" fontId="72" fillId="2" borderId="55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horizontal="center"/>
    </xf>
    <xf numFmtId="167" fontId="42" fillId="2" borderId="1" xfId="14" applyNumberFormat="1" applyFont="1" applyFill="1" applyBorder="1" applyAlignment="1">
      <alignment horizontal="right"/>
    </xf>
    <xf numFmtId="0" fontId="1" fillId="2" borderId="0" xfId="14" applyFont="1" applyFill="1"/>
    <xf numFmtId="0" fontId="80" fillId="2" borderId="1" xfId="14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vertical="center" wrapText="1"/>
    </xf>
    <xf numFmtId="0" fontId="42" fillId="2" borderId="33" xfId="14" applyFont="1" applyFill="1" applyBorder="1" applyAlignment="1">
      <alignment horizontal="center" vertical="center"/>
    </xf>
    <xf numFmtId="49" fontId="78" fillId="2" borderId="1" xfId="14" applyNumberFormat="1" applyFont="1" applyFill="1" applyBorder="1" applyAlignment="1">
      <alignment vertical="top" wrapText="1"/>
    </xf>
    <xf numFmtId="49" fontId="42" fillId="2" borderId="1" xfId="14" applyNumberFormat="1" applyFont="1" applyFill="1" applyBorder="1" applyAlignment="1">
      <alignment horizontal="center" vertical="center" wrapText="1"/>
    </xf>
    <xf numFmtId="49" fontId="80" fillId="2" borderId="1" xfId="14" applyNumberFormat="1" applyFont="1" applyFill="1" applyBorder="1" applyAlignment="1">
      <alignment horizontal="center"/>
    </xf>
    <xf numFmtId="166" fontId="42" fillId="2" borderId="55" xfId="14" applyNumberFormat="1" applyFont="1" applyFill="1" applyBorder="1"/>
    <xf numFmtId="49" fontId="80" fillId="2" borderId="7" xfId="14" applyNumberFormat="1" applyFont="1" applyFill="1" applyBorder="1" applyAlignment="1">
      <alignment vertical="top" wrapText="1"/>
    </xf>
    <xf numFmtId="166" fontId="42" fillId="2" borderId="7" xfId="14" applyNumberFormat="1" applyFont="1" applyFill="1" applyBorder="1"/>
    <xf numFmtId="166" fontId="72" fillId="2" borderId="56" xfId="14" applyNumberFormat="1" applyFont="1" applyFill="1" applyBorder="1" applyAlignment="1">
      <alignment horizontal="center"/>
    </xf>
    <xf numFmtId="0" fontId="42" fillId="2" borderId="24" xfId="14" applyFont="1" applyFill="1" applyBorder="1" applyAlignment="1">
      <alignment horizontal="center" vertical="center"/>
    </xf>
    <xf numFmtId="49" fontId="42" fillId="2" borderId="25" xfId="14" applyNumberFormat="1" applyFont="1" applyFill="1" applyBorder="1" applyAlignment="1">
      <alignment horizontal="center" vertical="center" wrapText="1"/>
    </xf>
    <xf numFmtId="166" fontId="42" fillId="2" borderId="25" xfId="14" applyNumberFormat="1" applyFont="1" applyFill="1" applyBorder="1"/>
    <xf numFmtId="166" fontId="72" fillId="2" borderId="51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center" wrapText="1"/>
    </xf>
    <xf numFmtId="49" fontId="81" fillId="2" borderId="1" xfId="14" applyNumberFormat="1" applyFont="1" applyFill="1" applyBorder="1" applyAlignment="1">
      <alignment vertical="center" wrapText="1"/>
    </xf>
    <xf numFmtId="49" fontId="79" fillId="2" borderId="1" xfId="14" applyNumberFormat="1" applyFont="1" applyFill="1" applyBorder="1" applyAlignment="1">
      <alignment vertical="top" wrapText="1"/>
    </xf>
    <xf numFmtId="0" fontId="79" fillId="2" borderId="1" xfId="14" applyFont="1" applyFill="1" applyBorder="1" applyAlignment="1">
      <alignment vertical="top" wrapText="1"/>
    </xf>
    <xf numFmtId="0" fontId="39" fillId="2" borderId="33" xfId="14" applyFont="1" applyFill="1" applyBorder="1" applyAlignment="1">
      <alignment horizontal="center"/>
    </xf>
    <xf numFmtId="0" fontId="79" fillId="2" borderId="1" xfId="14" applyFont="1" applyFill="1" applyBorder="1" applyAlignment="1">
      <alignment wrapText="1"/>
    </xf>
    <xf numFmtId="0" fontId="79" fillId="2" borderId="7" xfId="14" applyFont="1" applyFill="1" applyBorder="1" applyAlignment="1">
      <alignment vertical="top" wrapText="1"/>
    </xf>
    <xf numFmtId="49" fontId="78" fillId="2" borderId="25" xfId="14" applyNumberFormat="1" applyFont="1" applyFill="1" applyBorder="1" applyAlignment="1">
      <alignment vertical="center" wrapText="1"/>
    </xf>
    <xf numFmtId="0" fontId="81" fillId="2" borderId="1" xfId="14" applyFont="1" applyFill="1" applyBorder="1" applyAlignment="1">
      <alignment horizontal="left" vertical="top" wrapText="1"/>
    </xf>
    <xf numFmtId="49" fontId="72" fillId="2" borderId="1" xfId="14" applyNumberFormat="1" applyFont="1" applyFill="1" applyBorder="1" applyAlignment="1">
      <alignment vertical="top" wrapText="1"/>
    </xf>
    <xf numFmtId="167" fontId="42" fillId="2" borderId="7" xfId="14" applyNumberFormat="1" applyFont="1" applyFill="1" applyBorder="1"/>
    <xf numFmtId="49" fontId="78" fillId="2" borderId="25" xfId="14" applyNumberFormat="1" applyFont="1" applyFill="1" applyBorder="1" applyAlignment="1">
      <alignment vertical="top" wrapText="1"/>
    </xf>
    <xf numFmtId="49" fontId="45" fillId="2" borderId="7" xfId="14" applyNumberFormat="1" applyFont="1" applyFill="1" applyBorder="1" applyAlignment="1">
      <alignment vertical="top" wrapText="1"/>
    </xf>
    <xf numFmtId="49" fontId="79" fillId="2" borderId="7" xfId="14" applyNumberFormat="1" applyFont="1" applyFill="1" applyBorder="1" applyAlignment="1">
      <alignment horizontal="center" vertical="center" wrapText="1"/>
    </xf>
    <xf numFmtId="49" fontId="70" fillId="2" borderId="25" xfId="14" applyNumberFormat="1" applyFont="1" applyFill="1" applyBorder="1" applyAlignment="1">
      <alignment horizontal="center" vertical="center" wrapText="1"/>
    </xf>
    <xf numFmtId="165" fontId="42" fillId="2" borderId="25" xfId="14" applyNumberFormat="1" applyFont="1" applyFill="1" applyBorder="1" applyAlignment="1">
      <alignment horizontal="center" vertical="center"/>
    </xf>
    <xf numFmtId="165" fontId="72" fillId="2" borderId="25" xfId="14" applyNumberFormat="1" applyFont="1" applyFill="1" applyBorder="1" applyAlignment="1">
      <alignment horizontal="center" vertical="center"/>
    </xf>
    <xf numFmtId="0" fontId="1" fillId="2" borderId="0" xfId="14" applyFont="1" applyFill="1" applyAlignment="1">
      <alignment horizontal="center" vertical="center"/>
    </xf>
    <xf numFmtId="0" fontId="39" fillId="2" borderId="57" xfId="14" applyFont="1" applyFill="1" applyBorder="1" applyAlignment="1">
      <alignment horizontal="center" vertical="center"/>
    </xf>
    <xf numFmtId="0" fontId="79" fillId="2" borderId="58" xfId="14" applyFont="1" applyFill="1" applyBorder="1" applyAlignment="1">
      <alignment horizontal="left" vertical="top" wrapText="1"/>
    </xf>
    <xf numFmtId="49" fontId="80" fillId="2" borderId="58" xfId="14" applyNumberFormat="1" applyFont="1" applyFill="1" applyBorder="1" applyAlignment="1">
      <alignment horizontal="center"/>
    </xf>
    <xf numFmtId="165" fontId="42" fillId="2" borderId="58" xfId="14" applyNumberFormat="1" applyFont="1" applyFill="1" applyBorder="1"/>
    <xf numFmtId="165" fontId="42" fillId="2" borderId="59" xfId="14" applyNumberFormat="1" applyFont="1" applyFill="1" applyBorder="1"/>
    <xf numFmtId="165" fontId="72" fillId="2" borderId="25" xfId="14" applyNumberFormat="1" applyFont="1" applyFill="1" applyBorder="1" applyAlignment="1">
      <alignment horizontal="center"/>
    </xf>
    <xf numFmtId="165" fontId="42" fillId="2" borderId="30" xfId="14" applyNumberFormat="1" applyFont="1" applyFill="1" applyBorder="1"/>
    <xf numFmtId="165" fontId="42" fillId="2" borderId="55" xfId="14" applyNumberFormat="1" applyFont="1" applyFill="1" applyBorder="1"/>
    <xf numFmtId="49" fontId="80" fillId="2" borderId="1" xfId="14" applyNumberFormat="1" applyFont="1" applyFill="1" applyBorder="1" applyAlignment="1">
      <alignment horizontal="center" vertical="top" wrapText="1"/>
    </xf>
    <xf numFmtId="167" fontId="72" fillId="2" borderId="1" xfId="14" applyNumberFormat="1" applyFont="1" applyFill="1" applyBorder="1" applyAlignment="1">
      <alignment horizontal="center"/>
    </xf>
    <xf numFmtId="165" fontId="72" fillId="2" borderId="1" xfId="14" applyNumberFormat="1" applyFont="1" applyFill="1" applyBorder="1" applyAlignment="1">
      <alignment horizontal="center"/>
    </xf>
    <xf numFmtId="167" fontId="42" fillId="2" borderId="55" xfId="14" applyNumberFormat="1" applyFont="1" applyFill="1" applyBorder="1"/>
    <xf numFmtId="49" fontId="79" fillId="2" borderId="1" xfId="14" applyNumberFormat="1" applyFont="1" applyFill="1" applyBorder="1" applyAlignment="1">
      <alignment wrapText="1"/>
    </xf>
    <xf numFmtId="167" fontId="72" fillId="2" borderId="55" xfId="14" applyNumberFormat="1" applyFont="1" applyFill="1" applyBorder="1" applyAlignment="1">
      <alignment horizontal="center"/>
    </xf>
    <xf numFmtId="49" fontId="80" fillId="2" borderId="7" xfId="14" applyNumberFormat="1" applyFont="1" applyFill="1" applyBorder="1" applyAlignment="1">
      <alignment horizontal="center" vertical="top" wrapText="1"/>
    </xf>
    <xf numFmtId="167" fontId="72" fillId="2" borderId="25" xfId="14" applyNumberFormat="1" applyFont="1" applyFill="1" applyBorder="1" applyAlignment="1">
      <alignment horizontal="center"/>
    </xf>
    <xf numFmtId="167" fontId="42" fillId="2" borderId="51" xfId="14" applyNumberFormat="1" applyFont="1" applyFill="1" applyBorder="1"/>
    <xf numFmtId="167" fontId="42" fillId="2" borderId="54" xfId="14" applyNumberFormat="1" applyFont="1" applyFill="1" applyBorder="1"/>
    <xf numFmtId="167" fontId="72" fillId="2" borderId="7" xfId="14" applyNumberFormat="1" applyFont="1" applyFill="1" applyBorder="1" applyAlignment="1">
      <alignment horizontal="center"/>
    </xf>
    <xf numFmtId="0" fontId="80" fillId="2" borderId="7" xfId="14" applyFont="1" applyFill="1" applyBorder="1" applyAlignment="1">
      <alignment horizontal="left" vertical="top" wrapText="1"/>
    </xf>
    <xf numFmtId="49" fontId="39" fillId="2" borderId="24" xfId="14" applyNumberFormat="1" applyFont="1" applyFill="1" applyBorder="1" applyAlignment="1">
      <alignment horizontal="center" wrapText="1"/>
    </xf>
    <xf numFmtId="49" fontId="70" fillId="2" borderId="25" xfId="14" applyNumberFormat="1" applyFont="1" applyFill="1" applyBorder="1" applyAlignment="1">
      <alignment wrapText="1"/>
    </xf>
    <xf numFmtId="49" fontId="72" fillId="2" borderId="25" xfId="14" applyNumberFormat="1" applyFont="1" applyFill="1" applyBorder="1" applyAlignment="1">
      <alignment horizontal="center" wrapText="1"/>
    </xf>
    <xf numFmtId="167" fontId="42" fillId="2" borderId="25" xfId="14" applyNumberFormat="1" applyFont="1" applyFill="1" applyBorder="1" applyAlignment="1"/>
    <xf numFmtId="167" fontId="72" fillId="2" borderId="25" xfId="14" applyNumberFormat="1" applyFont="1" applyFill="1" applyBorder="1" applyAlignment="1"/>
    <xf numFmtId="167" fontId="42" fillId="2" borderId="51" xfId="14" applyNumberFormat="1" applyFont="1" applyFill="1" applyBorder="1" applyAlignment="1"/>
    <xf numFmtId="0" fontId="77" fillId="2" borderId="0" xfId="14" applyFont="1" applyFill="1" applyAlignment="1"/>
    <xf numFmtId="49" fontId="39" fillId="2" borderId="28" xfId="14" applyNumberFormat="1" applyFont="1" applyFill="1" applyBorder="1" applyAlignment="1">
      <alignment horizontal="center" wrapText="1"/>
    </xf>
    <xf numFmtId="49" fontId="79" fillId="2" borderId="30" xfId="14" applyNumberFormat="1" applyFont="1" applyFill="1" applyBorder="1" applyAlignment="1">
      <alignment wrapText="1"/>
    </xf>
    <xf numFmtId="49" fontId="72" fillId="2" borderId="30" xfId="14" applyNumberFormat="1" applyFont="1" applyFill="1" applyBorder="1" applyAlignment="1">
      <alignment horizontal="center" wrapText="1"/>
    </xf>
    <xf numFmtId="167" fontId="42" fillId="2" borderId="30" xfId="14" applyNumberFormat="1" applyFont="1" applyFill="1" applyBorder="1" applyAlignment="1"/>
    <xf numFmtId="167" fontId="72" fillId="2" borderId="30" xfId="14" applyNumberFormat="1" applyFont="1" applyFill="1" applyBorder="1" applyAlignment="1"/>
    <xf numFmtId="167" fontId="42" fillId="2" borderId="54" xfId="14" applyNumberFormat="1" applyFont="1" applyFill="1" applyBorder="1" applyAlignment="1"/>
    <xf numFmtId="49" fontId="39" fillId="2" borderId="33" xfId="14" applyNumberFormat="1" applyFont="1" applyFill="1" applyBorder="1" applyAlignment="1">
      <alignment horizontal="center" vertical="top" wrapText="1"/>
    </xf>
    <xf numFmtId="49" fontId="72" fillId="2" borderId="1" xfId="14" applyNumberFormat="1" applyFont="1" applyFill="1" applyBorder="1" applyAlignment="1">
      <alignment wrapText="1"/>
    </xf>
    <xf numFmtId="167" fontId="72" fillId="2" borderId="1" xfId="14" applyNumberFormat="1" applyFont="1" applyFill="1" applyBorder="1"/>
    <xf numFmtId="0" fontId="77" fillId="2" borderId="0" xfId="14" applyFont="1" applyFill="1"/>
    <xf numFmtId="49" fontId="81" fillId="2" borderId="1" xfId="14" applyNumberFormat="1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vertical="top" wrapText="1"/>
    </xf>
    <xf numFmtId="167" fontId="90" fillId="2" borderId="55" xfId="14" applyNumberFormat="1" applyFont="1" applyFill="1" applyBorder="1"/>
    <xf numFmtId="0" fontId="91" fillId="2" borderId="0" xfId="14" applyFont="1" applyFill="1"/>
    <xf numFmtId="49" fontId="39" fillId="2" borderId="33" xfId="14" applyNumberFormat="1" applyFont="1" applyFill="1" applyBorder="1" applyAlignment="1">
      <alignment horizontal="center" vertical="center"/>
    </xf>
    <xf numFmtId="0" fontId="77" fillId="2" borderId="0" xfId="14" applyFont="1" applyFill="1" applyBorder="1"/>
    <xf numFmtId="49" fontId="80" fillId="2" borderId="1" xfId="14" applyNumberFormat="1" applyFont="1" applyFill="1" applyBorder="1" applyAlignment="1">
      <alignment wrapText="1"/>
    </xf>
    <xf numFmtId="49" fontId="39" fillId="2" borderId="33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wrapText="1"/>
    </xf>
    <xf numFmtId="49" fontId="42" fillId="2" borderId="1" xfId="14" applyNumberFormat="1" applyFont="1" applyFill="1" applyBorder="1" applyAlignment="1">
      <alignment wrapText="1"/>
    </xf>
    <xf numFmtId="49" fontId="39" fillId="2" borderId="36" xfId="14" applyNumberFormat="1" applyFont="1" applyFill="1" applyBorder="1" applyAlignment="1">
      <alignment horizontal="center" vertical="center"/>
    </xf>
    <xf numFmtId="49" fontId="81" fillId="2" borderId="37" xfId="14" applyNumberFormat="1" applyFont="1" applyFill="1" applyBorder="1" applyAlignment="1">
      <alignment wrapText="1"/>
    </xf>
    <xf numFmtId="49" fontId="72" fillId="2" borderId="37" xfId="14" applyNumberFormat="1" applyFont="1" applyFill="1" applyBorder="1" applyAlignment="1">
      <alignment horizontal="center" vertical="center" wrapText="1"/>
    </xf>
    <xf numFmtId="167" fontId="42" fillId="2" borderId="37" xfId="14" applyNumberFormat="1" applyFont="1" applyFill="1" applyBorder="1"/>
    <xf numFmtId="167" fontId="72" fillId="2" borderId="37" xfId="14" applyNumberFormat="1" applyFont="1" applyFill="1" applyBorder="1"/>
    <xf numFmtId="167" fontId="42" fillId="2" borderId="60" xfId="14" applyNumberFormat="1" applyFont="1" applyFill="1" applyBorder="1"/>
    <xf numFmtId="0" fontId="83" fillId="2" borderId="0" xfId="14" applyFont="1" applyFill="1" applyBorder="1" applyAlignment="1">
      <alignment horizontal="center" vertical="center"/>
    </xf>
    <xf numFmtId="0" fontId="92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/>
    </xf>
    <xf numFmtId="0" fontId="1" fillId="2" borderId="0" xfId="14" applyFont="1" applyFill="1" applyBorder="1"/>
    <xf numFmtId="0" fontId="93" fillId="2" borderId="0" xfId="14" applyFont="1" applyFill="1" applyBorder="1" applyAlignment="1">
      <alignment horizontal="center"/>
    </xf>
    <xf numFmtId="0" fontId="94" fillId="2" borderId="0" xfId="14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/>
    </xf>
    <xf numFmtId="0" fontId="94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wrapText="1"/>
    </xf>
    <xf numFmtId="49" fontId="87" fillId="2" borderId="0" xfId="14" applyNumberFormat="1" applyFont="1" applyFill="1" applyBorder="1" applyAlignment="1">
      <alignment horizontal="center"/>
    </xf>
    <xf numFmtId="0" fontId="77" fillId="2" borderId="0" xfId="14" applyFont="1" applyFill="1" applyBorder="1" applyAlignment="1">
      <alignment wrapText="1"/>
    </xf>
    <xf numFmtId="0" fontId="94" fillId="2" borderId="0" xfId="14" applyFont="1" applyFill="1" applyBorder="1" applyAlignment="1">
      <alignment vertical="top" wrapText="1"/>
    </xf>
    <xf numFmtId="0" fontId="77" fillId="2" borderId="0" xfId="14" applyFont="1" applyFill="1" applyBorder="1" applyAlignment="1">
      <alignment horizontal="left" vertical="top" wrapText="1"/>
    </xf>
    <xf numFmtId="0" fontId="77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top"/>
    </xf>
    <xf numFmtId="0" fontId="77" fillId="2" borderId="0" xfId="14" applyFont="1" applyFill="1" applyBorder="1" applyAlignment="1">
      <alignment horizontal="left" wrapText="1"/>
    </xf>
    <xf numFmtId="0" fontId="77" fillId="2" borderId="0" xfId="14" applyFont="1" applyFill="1" applyBorder="1" applyAlignment="1">
      <alignment vertical="center" wrapText="1"/>
    </xf>
    <xf numFmtId="0" fontId="92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vertical="center" wrapText="1"/>
    </xf>
    <xf numFmtId="49" fontId="87" fillId="2" borderId="0" xfId="14" applyNumberFormat="1" applyFont="1" applyFill="1" applyBorder="1" applyAlignment="1">
      <alignment horizontal="center" vertical="center" wrapText="1"/>
    </xf>
    <xf numFmtId="49" fontId="77" fillId="2" borderId="0" xfId="14" applyNumberFormat="1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 vertical="top" wrapText="1"/>
    </xf>
    <xf numFmtId="0" fontId="91" fillId="2" borderId="0" xfId="14" applyFont="1" applyFill="1" applyBorder="1" applyAlignment="1">
      <alignment vertical="top" wrapText="1"/>
    </xf>
    <xf numFmtId="49" fontId="87" fillId="2" borderId="0" xfId="14" applyNumberFormat="1" applyFont="1" applyFill="1" applyBorder="1" applyAlignment="1">
      <alignment horizontal="center" vertical="top" wrapText="1"/>
    </xf>
    <xf numFmtId="0" fontId="95" fillId="2" borderId="0" xfId="14" applyFont="1" applyFill="1" applyBorder="1" applyAlignment="1">
      <alignment vertical="top" wrapText="1"/>
    </xf>
    <xf numFmtId="0" fontId="94" fillId="2" borderId="0" xfId="14" applyFont="1" applyFill="1" applyBorder="1" applyAlignment="1">
      <alignment horizontal="center" vertical="center" wrapText="1"/>
    </xf>
    <xf numFmtId="0" fontId="91" fillId="2" borderId="0" xfId="14" applyFont="1" applyFill="1" applyBorder="1" applyAlignment="1">
      <alignment horizontal="left" vertical="center" wrapText="1"/>
    </xf>
    <xf numFmtId="0" fontId="83" fillId="2" borderId="0" xfId="14" applyFont="1" applyFill="1" applyBorder="1" applyAlignment="1">
      <alignment horizontal="center"/>
    </xf>
    <xf numFmtId="49" fontId="87" fillId="2" borderId="0" xfId="14" applyNumberFormat="1" applyFont="1" applyFill="1" applyBorder="1" applyAlignment="1">
      <alignment horizontal="center" vertical="top"/>
    </xf>
    <xf numFmtId="0" fontId="95" fillId="2" borderId="0" xfId="14" applyFont="1" applyFill="1" applyBorder="1" applyAlignment="1">
      <alignment horizontal="center" vertical="center" wrapText="1"/>
    </xf>
    <xf numFmtId="0" fontId="96" fillId="2" borderId="0" xfId="14" applyFont="1" applyFill="1" applyBorder="1"/>
    <xf numFmtId="0" fontId="96" fillId="2" borderId="0" xfId="14" applyFont="1" applyFill="1"/>
    <xf numFmtId="0" fontId="72" fillId="2" borderId="0" xfId="14" applyFont="1" applyFill="1"/>
    <xf numFmtId="0" fontId="101" fillId="2" borderId="27" xfId="14" applyFont="1" applyFill="1" applyBorder="1" applyAlignment="1">
      <alignment horizontal="center" vertical="center" wrapText="1"/>
    </xf>
    <xf numFmtId="0" fontId="39" fillId="2" borderId="23" xfId="14" applyFont="1" applyFill="1" applyBorder="1"/>
    <xf numFmtId="0" fontId="72" fillId="2" borderId="47" xfId="14" applyFont="1" applyFill="1" applyBorder="1" applyAlignment="1">
      <alignment horizontal="center" wrapText="1"/>
    </xf>
    <xf numFmtId="165" fontId="138" fillId="2" borderId="23" xfId="14" applyNumberFormat="1" applyFont="1" applyFill="1" applyBorder="1"/>
    <xf numFmtId="165" fontId="42" fillId="2" borderId="47" xfId="14" applyNumberFormat="1" applyFont="1" applyFill="1" applyBorder="1"/>
    <xf numFmtId="0" fontId="77" fillId="2" borderId="0" xfId="14" applyFont="1" applyFill="1" applyAlignment="1">
      <alignment horizontal="center"/>
    </xf>
    <xf numFmtId="0" fontId="140" fillId="2" borderId="0" xfId="14" applyFont="1" applyFill="1"/>
    <xf numFmtId="167" fontId="77" fillId="2" borderId="0" xfId="14" applyNumberFormat="1" applyFont="1" applyFill="1"/>
    <xf numFmtId="0" fontId="80" fillId="2" borderId="41" xfId="14" applyFont="1" applyFill="1" applyBorder="1" applyAlignment="1">
      <alignment horizontal="center" vertical="center" wrapText="1"/>
    </xf>
    <xf numFmtId="49" fontId="80" fillId="2" borderId="41" xfId="14" applyNumberFormat="1" applyFont="1" applyFill="1" applyBorder="1" applyAlignment="1">
      <alignment horizontal="center" vertical="center" wrapText="1"/>
    </xf>
    <xf numFmtId="0" fontId="80" fillId="2" borderId="27" xfId="14" applyFont="1" applyFill="1" applyBorder="1" applyAlignment="1">
      <alignment horizontal="center" vertical="center" wrapText="1"/>
    </xf>
    <xf numFmtId="0" fontId="45" fillId="2" borderId="79" xfId="14" applyFont="1" applyFill="1" applyBorder="1" applyAlignment="1">
      <alignment horizontal="center"/>
    </xf>
    <xf numFmtId="0" fontId="80" fillId="2" borderId="80" xfId="14" applyFont="1" applyFill="1" applyBorder="1" applyAlignment="1">
      <alignment horizontal="center" wrapText="1"/>
    </xf>
    <xf numFmtId="0" fontId="72" fillId="2" borderId="81" xfId="14" applyFont="1" applyFill="1" applyBorder="1"/>
    <xf numFmtId="165" fontId="72" fillId="2" borderId="80" xfId="14" applyNumberFormat="1" applyFont="1" applyFill="1" applyBorder="1"/>
    <xf numFmtId="165" fontId="72" fillId="2" borderId="82" xfId="14" applyNumberFormat="1" applyFont="1" applyFill="1" applyBorder="1"/>
    <xf numFmtId="0" fontId="94" fillId="2" borderId="0" xfId="14" applyFont="1" applyFill="1"/>
    <xf numFmtId="0" fontId="45" fillId="2" borderId="43" xfId="14" applyFont="1" applyFill="1" applyBorder="1" applyAlignment="1">
      <alignment horizontal="center"/>
    </xf>
    <xf numFmtId="0" fontId="79" fillId="2" borderId="31" xfId="14" applyFont="1" applyFill="1" applyBorder="1" applyAlignment="1">
      <alignment horizontal="center" wrapText="1"/>
    </xf>
    <xf numFmtId="0" fontId="72" fillId="2" borderId="61" xfId="14" applyFont="1" applyFill="1" applyBorder="1"/>
    <xf numFmtId="167" fontId="72" fillId="2" borderId="31" xfId="14" applyNumberFormat="1" applyFont="1" applyFill="1" applyBorder="1"/>
    <xf numFmtId="167" fontId="72" fillId="2" borderId="29" xfId="14" applyNumberFormat="1" applyFont="1" applyFill="1" applyBorder="1"/>
    <xf numFmtId="167" fontId="72" fillId="2" borderId="54" xfId="14" applyNumberFormat="1" applyFont="1" applyFill="1" applyBorder="1"/>
    <xf numFmtId="0" fontId="45" fillId="2" borderId="44" xfId="14" applyFont="1" applyFill="1" applyBorder="1" applyAlignment="1">
      <alignment horizontal="center"/>
    </xf>
    <xf numFmtId="0" fontId="80" fillId="2" borderId="32" xfId="14" applyFont="1" applyFill="1" applyBorder="1" applyAlignment="1">
      <alignment horizontal="center" wrapText="1"/>
    </xf>
    <xf numFmtId="0" fontId="42" fillId="2" borderId="77" xfId="14" applyFont="1" applyFill="1" applyBorder="1"/>
    <xf numFmtId="165" fontId="42" fillId="2" borderId="32" xfId="14" applyNumberFormat="1" applyFont="1" applyFill="1" applyBorder="1"/>
    <xf numFmtId="165" fontId="42" fillId="2" borderId="11" xfId="14" applyNumberFormat="1" applyFont="1" applyFill="1" applyBorder="1"/>
    <xf numFmtId="0" fontId="79" fillId="2" borderId="32" xfId="14" applyFont="1" applyFill="1" applyBorder="1" applyAlignment="1">
      <alignment horizontal="center"/>
    </xf>
    <xf numFmtId="0" fontId="42" fillId="2" borderId="32" xfId="14" applyFont="1" applyFill="1" applyBorder="1"/>
    <xf numFmtId="0" fontId="42" fillId="2" borderId="11" xfId="14" applyFont="1" applyFill="1" applyBorder="1"/>
    <xf numFmtId="0" fontId="42" fillId="2" borderId="55" xfId="14" applyFont="1" applyFill="1" applyBorder="1"/>
    <xf numFmtId="0" fontId="45" fillId="2" borderId="44" xfId="14" applyFont="1" applyFill="1" applyBorder="1" applyAlignment="1">
      <alignment horizontal="center" vertical="center"/>
    </xf>
    <xf numFmtId="0" fontId="81" fillId="2" borderId="32" xfId="14" applyFont="1" applyFill="1" applyBorder="1" applyAlignment="1">
      <alignment wrapText="1"/>
    </xf>
    <xf numFmtId="0" fontId="42" fillId="2" borderId="32" xfId="14" applyFont="1" applyFill="1" applyBorder="1" applyAlignment="1">
      <alignment vertical="center" wrapText="1"/>
    </xf>
    <xf numFmtId="0" fontId="42" fillId="2" borderId="55" xfId="14" applyFont="1" applyFill="1" applyBorder="1" applyAlignment="1">
      <alignment vertical="center" wrapText="1"/>
    </xf>
    <xf numFmtId="0" fontId="79" fillId="2" borderId="31" xfId="14" applyFont="1" applyFill="1" applyBorder="1" applyAlignment="1">
      <alignment horizontal="left" wrapText="1"/>
    </xf>
    <xf numFmtId="0" fontId="80" fillId="2" borderId="32" xfId="14" applyFont="1" applyFill="1" applyBorder="1" applyAlignment="1">
      <alignment wrapText="1"/>
    </xf>
    <xf numFmtId="0" fontId="42" fillId="2" borderId="11" xfId="14" applyFont="1" applyFill="1" applyBorder="1" applyAlignment="1">
      <alignment horizontal="center" vertical="center" wrapText="1"/>
    </xf>
    <xf numFmtId="0" fontId="79" fillId="2" borderId="32" xfId="14" applyFont="1" applyFill="1" applyBorder="1" applyAlignment="1">
      <alignment wrapText="1"/>
    </xf>
    <xf numFmtId="0" fontId="89" fillId="2" borderId="32" xfId="14" applyFont="1" applyFill="1" applyBorder="1"/>
    <xf numFmtId="49" fontId="110" fillId="2" borderId="77" xfId="14" applyNumberFormat="1" applyFont="1" applyFill="1" applyBorder="1" applyAlignment="1">
      <alignment horizontal="center" vertical="center" wrapText="1"/>
    </xf>
    <xf numFmtId="0" fontId="138" fillId="2" borderId="32" xfId="14" applyFont="1" applyFill="1" applyBorder="1"/>
    <xf numFmtId="0" fontId="138" fillId="2" borderId="11" xfId="14" applyFont="1" applyFill="1" applyBorder="1" applyAlignment="1">
      <alignment vertical="center" wrapText="1"/>
    </xf>
    <xf numFmtId="0" fontId="138" fillId="2" borderId="55" xfId="14" applyFont="1" applyFill="1" applyBorder="1"/>
    <xf numFmtId="0" fontId="141" fillId="2" borderId="0" xfId="14" applyFont="1" applyFill="1"/>
    <xf numFmtId="0" fontId="89" fillId="2" borderId="32" xfId="14" applyFont="1" applyFill="1" applyBorder="1" applyAlignment="1">
      <alignment wrapText="1"/>
    </xf>
    <xf numFmtId="0" fontId="45" fillId="2" borderId="46" xfId="14" applyFont="1" applyFill="1" applyBorder="1" applyAlignment="1">
      <alignment horizontal="center"/>
    </xf>
    <xf numFmtId="0" fontId="89" fillId="2" borderId="39" xfId="14" applyFont="1" applyFill="1" applyBorder="1" applyAlignment="1">
      <alignment wrapText="1"/>
    </xf>
    <xf numFmtId="49" fontId="110" fillId="2" borderId="78" xfId="14" applyNumberFormat="1" applyFont="1" applyFill="1" applyBorder="1" applyAlignment="1">
      <alignment horizontal="center" vertical="center" wrapText="1"/>
    </xf>
    <xf numFmtId="0" fontId="138" fillId="2" borderId="39" xfId="14" applyFont="1" applyFill="1" applyBorder="1"/>
    <xf numFmtId="0" fontId="42" fillId="2" borderId="83" xfId="14" applyFont="1" applyFill="1" applyBorder="1" applyAlignment="1">
      <alignment horizontal="center" vertical="center" wrapText="1"/>
    </xf>
    <xf numFmtId="0" fontId="138" fillId="2" borderId="60" xfId="14" applyFont="1" applyFill="1" applyBorder="1"/>
    <xf numFmtId="49" fontId="142" fillId="2" borderId="77" xfId="14" applyNumberFormat="1" applyFont="1" applyFill="1" applyBorder="1" applyAlignment="1">
      <alignment horizontal="center" vertical="center" wrapText="1"/>
    </xf>
    <xf numFmtId="0" fontId="89" fillId="2" borderId="80" xfId="14" applyFont="1" applyFill="1" applyBorder="1" applyAlignment="1">
      <alignment wrapText="1"/>
    </xf>
    <xf numFmtId="49" fontId="142" fillId="2" borderId="81" xfId="14" applyNumberFormat="1" applyFont="1" applyFill="1" applyBorder="1" applyAlignment="1">
      <alignment horizontal="center" vertical="center" wrapText="1"/>
    </xf>
    <xf numFmtId="0" fontId="138" fillId="2" borderId="80" xfId="14" applyFont="1" applyFill="1" applyBorder="1"/>
    <xf numFmtId="0" fontId="138" fillId="2" borderId="82" xfId="14" applyFont="1" applyFill="1" applyBorder="1" applyAlignment="1">
      <alignment vertical="center" wrapText="1"/>
    </xf>
    <xf numFmtId="0" fontId="42" fillId="2" borderId="84" xfId="14" applyFont="1" applyFill="1" applyBorder="1" applyAlignment="1">
      <alignment horizontal="center" vertical="center" wrapText="1"/>
    </xf>
    <xf numFmtId="49" fontId="142" fillId="2" borderId="78" xfId="14" applyNumberFormat="1" applyFont="1" applyFill="1" applyBorder="1" applyAlignment="1">
      <alignment horizontal="center" vertical="center" wrapText="1"/>
    </xf>
    <xf numFmtId="0" fontId="138" fillId="2" borderId="83" xfId="14" applyFont="1" applyFill="1" applyBorder="1" applyAlignment="1">
      <alignment vertical="center" wrapText="1"/>
    </xf>
    <xf numFmtId="0" fontId="81" fillId="2" borderId="80" xfId="14" applyFont="1" applyFill="1" applyBorder="1" applyAlignment="1">
      <alignment wrapText="1"/>
    </xf>
    <xf numFmtId="49" fontId="143" fillId="2" borderId="81" xfId="14" applyNumberFormat="1" applyFont="1" applyFill="1" applyBorder="1" applyAlignment="1">
      <alignment horizontal="center" vertical="center" wrapText="1"/>
    </xf>
    <xf numFmtId="49" fontId="143" fillId="2" borderId="77" xfId="14" applyNumberFormat="1" applyFont="1" applyFill="1" applyBorder="1" applyAlignment="1">
      <alignment horizontal="center" vertical="center" wrapText="1"/>
    </xf>
    <xf numFmtId="0" fontId="42" fillId="2" borderId="55" xfId="14" applyFont="1" applyFill="1" applyBorder="1" applyAlignment="1">
      <alignment horizontal="center"/>
    </xf>
    <xf numFmtId="0" fontId="45" fillId="2" borderId="45" xfId="14" applyFont="1" applyFill="1" applyBorder="1" applyAlignment="1">
      <alignment horizontal="center"/>
    </xf>
    <xf numFmtId="0" fontId="89" fillId="2" borderId="35" xfId="14" applyFont="1" applyFill="1" applyBorder="1" applyAlignment="1">
      <alignment wrapText="1"/>
    </xf>
    <xf numFmtId="49" fontId="143" fillId="2" borderId="62" xfId="14" applyNumberFormat="1" applyFont="1" applyFill="1" applyBorder="1" applyAlignment="1">
      <alignment horizontal="center" vertical="center" wrapText="1"/>
    </xf>
    <xf numFmtId="0" fontId="138" fillId="2" borderId="35" xfId="14" applyFont="1" applyFill="1" applyBorder="1"/>
    <xf numFmtId="0" fontId="138" fillId="2" borderId="13" xfId="14" applyFont="1" applyFill="1" applyBorder="1" applyAlignment="1">
      <alignment vertical="center" wrapText="1"/>
    </xf>
    <xf numFmtId="0" fontId="138" fillId="2" borderId="56" xfId="14" applyFont="1" applyFill="1" applyBorder="1"/>
    <xf numFmtId="0" fontId="45" fillId="2" borderId="42" xfId="14" applyFont="1" applyFill="1" applyBorder="1" applyAlignment="1">
      <alignment horizontal="center"/>
    </xf>
    <xf numFmtId="0" fontId="81" fillId="2" borderId="27" xfId="14" applyFont="1" applyFill="1" applyBorder="1" applyAlignment="1">
      <alignment wrapText="1"/>
    </xf>
    <xf numFmtId="49" fontId="143" fillId="2" borderId="48" xfId="14" applyNumberFormat="1" applyFont="1" applyFill="1" applyBorder="1" applyAlignment="1">
      <alignment horizontal="center" vertical="center" wrapText="1"/>
    </xf>
    <xf numFmtId="165" fontId="138" fillId="2" borderId="27" xfId="14" applyNumberFormat="1" applyFont="1" applyFill="1" applyBorder="1"/>
    <xf numFmtId="165" fontId="138" fillId="2" borderId="50" xfId="14" applyNumberFormat="1" applyFont="1" applyFill="1" applyBorder="1" applyAlignment="1">
      <alignment vertical="center" wrapText="1"/>
    </xf>
    <xf numFmtId="165" fontId="138" fillId="2" borderId="51" xfId="14" applyNumberFormat="1" applyFont="1" applyFill="1" applyBorder="1"/>
    <xf numFmtId="0" fontId="45" fillId="2" borderId="85" xfId="14" applyFont="1" applyFill="1" applyBorder="1" applyAlignment="1">
      <alignment horizontal="center"/>
    </xf>
    <xf numFmtId="0" fontId="79" fillId="2" borderId="86" xfId="14" applyFont="1" applyFill="1" applyBorder="1" applyAlignment="1">
      <alignment horizontal="left"/>
    </xf>
    <xf numFmtId="49" fontId="143" fillId="2" borderId="0" xfId="14" applyNumberFormat="1" applyFont="1" applyFill="1" applyBorder="1" applyAlignment="1">
      <alignment horizontal="center" vertical="center" wrapText="1"/>
    </xf>
    <xf numFmtId="0" fontId="138" fillId="2" borderId="86" xfId="14" applyFont="1" applyFill="1" applyBorder="1"/>
    <xf numFmtId="0" fontId="138" fillId="2" borderId="87" xfId="14" applyFont="1" applyFill="1" applyBorder="1" applyAlignment="1">
      <alignment vertical="center" wrapText="1"/>
    </xf>
    <xf numFmtId="0" fontId="138" fillId="2" borderId="59" xfId="14" applyFont="1" applyFill="1" applyBorder="1"/>
    <xf numFmtId="0" fontId="80" fillId="2" borderId="27" xfId="14" applyFont="1" applyFill="1" applyBorder="1" applyAlignment="1">
      <alignment wrapText="1"/>
    </xf>
    <xf numFmtId="0" fontId="72" fillId="2" borderId="27" xfId="14" applyFont="1" applyFill="1" applyBorder="1"/>
    <xf numFmtId="0" fontId="72" fillId="2" borderId="50" xfId="14" applyFont="1" applyFill="1" applyBorder="1" applyAlignment="1">
      <alignment vertical="center" wrapText="1"/>
    </xf>
    <xf numFmtId="0" fontId="72" fillId="2" borderId="51" xfId="14" applyFont="1" applyFill="1" applyBorder="1"/>
    <xf numFmtId="0" fontId="79" fillId="2" borderId="31" xfId="14" applyFont="1" applyFill="1" applyBorder="1" applyAlignment="1">
      <alignment wrapText="1"/>
    </xf>
    <xf numFmtId="49" fontId="143" fillId="2" borderId="61" xfId="14" applyNumberFormat="1" applyFont="1" applyFill="1" applyBorder="1" applyAlignment="1">
      <alignment horizontal="center" vertical="center" wrapText="1"/>
    </xf>
    <xf numFmtId="0" fontId="72" fillId="2" borderId="31" xfId="14" applyFont="1" applyFill="1" applyBorder="1"/>
    <xf numFmtId="0" fontId="72" fillId="2" borderId="29" xfId="14" applyFont="1" applyFill="1" applyBorder="1" applyAlignment="1">
      <alignment vertical="center" wrapText="1"/>
    </xf>
    <xf numFmtId="0" fontId="72" fillId="2" borderId="54" xfId="14" applyFont="1" applyFill="1" applyBorder="1"/>
    <xf numFmtId="0" fontId="42" fillId="2" borderId="11" xfId="14" applyFont="1" applyFill="1" applyBorder="1" applyAlignment="1">
      <alignment vertical="center" wrapText="1"/>
    </xf>
    <xf numFmtId="0" fontId="45" fillId="2" borderId="42" xfId="14" applyFont="1" applyFill="1" applyBorder="1" applyAlignment="1">
      <alignment horizontal="center" vertical="center"/>
    </xf>
    <xf numFmtId="0" fontId="89" fillId="2" borderId="32" xfId="14" applyNumberFormat="1" applyFont="1" applyFill="1" applyBorder="1" applyAlignment="1">
      <alignment wrapText="1"/>
    </xf>
    <xf numFmtId="0" fontId="42" fillId="2" borderId="13" xfId="14" applyFont="1" applyFill="1" applyBorder="1" applyAlignment="1">
      <alignment vertical="center" wrapText="1"/>
    </xf>
    <xf numFmtId="0" fontId="42" fillId="2" borderId="56" xfId="14" applyFont="1" applyFill="1" applyBorder="1"/>
    <xf numFmtId="0" fontId="72" fillId="2" borderId="27" xfId="14" applyFont="1" applyFill="1" applyBorder="1" applyAlignment="1">
      <alignment vertical="center" wrapText="1"/>
    </xf>
    <xf numFmtId="0" fontId="72" fillId="2" borderId="31" xfId="14" applyFont="1" applyFill="1" applyBorder="1" applyAlignment="1">
      <alignment vertical="center" wrapText="1"/>
    </xf>
    <xf numFmtId="0" fontId="72" fillId="2" borderId="54" xfId="14" applyFont="1" applyFill="1" applyBorder="1" applyAlignment="1">
      <alignment vertical="center" wrapText="1"/>
    </xf>
    <xf numFmtId="0" fontId="80" fillId="2" borderId="27" xfId="14" applyFont="1" applyFill="1" applyBorder="1" applyAlignment="1">
      <alignment vertical="center" wrapText="1"/>
    </xf>
    <xf numFmtId="0" fontId="39" fillId="2" borderId="48" xfId="14" applyFont="1" applyFill="1" applyBorder="1"/>
    <xf numFmtId="167" fontId="72" fillId="2" borderId="27" xfId="14" applyNumberFormat="1" applyFont="1" applyFill="1" applyBorder="1"/>
    <xf numFmtId="165" fontId="72" fillId="2" borderId="50" xfId="14" applyNumberFormat="1" applyFont="1" applyFill="1" applyBorder="1"/>
    <xf numFmtId="165" fontId="72" fillId="2" borderId="50" xfId="14" applyNumberFormat="1" applyFont="1" applyFill="1" applyBorder="1" applyAlignment="1">
      <alignment horizontal="center"/>
    </xf>
    <xf numFmtId="167" fontId="72" fillId="2" borderId="86" xfId="14" applyNumberFormat="1" applyFont="1" applyFill="1" applyBorder="1"/>
    <xf numFmtId="167" fontId="72" fillId="2" borderId="87" xfId="14" applyNumberFormat="1" applyFont="1" applyFill="1" applyBorder="1"/>
    <xf numFmtId="167" fontId="72" fillId="2" borderId="59" xfId="14" applyNumberFormat="1" applyFont="1" applyFill="1" applyBorder="1"/>
    <xf numFmtId="0" fontId="45" fillId="2" borderId="43" xfId="14" applyFont="1" applyFill="1" applyBorder="1" applyAlignment="1">
      <alignment horizontal="center" vertical="center"/>
    </xf>
    <xf numFmtId="0" fontId="39" fillId="2" borderId="61" xfId="14" applyFont="1" applyFill="1" applyBorder="1" applyAlignment="1">
      <alignment horizontal="center"/>
    </xf>
    <xf numFmtId="165" fontId="42" fillId="2" borderId="31" xfId="14" applyNumberFormat="1" applyFont="1" applyFill="1" applyBorder="1"/>
    <xf numFmtId="165" fontId="144" fillId="2" borderId="0" xfId="14" applyNumberFormat="1" applyFont="1" applyFill="1"/>
    <xf numFmtId="167" fontId="42" fillId="2" borderId="54" xfId="14" applyNumberFormat="1" applyFont="1" applyFill="1" applyBorder="1" applyAlignment="1">
      <alignment horizontal="center"/>
    </xf>
    <xf numFmtId="0" fontId="39" fillId="2" borderId="77" xfId="14" applyFont="1" applyFill="1" applyBorder="1"/>
    <xf numFmtId="167" fontId="42" fillId="2" borderId="32" xfId="14" applyNumberFormat="1" applyFont="1" applyFill="1" applyBorder="1"/>
    <xf numFmtId="167" fontId="42" fillId="2" borderId="11" xfId="14" applyNumberFormat="1" applyFont="1" applyFill="1" applyBorder="1"/>
    <xf numFmtId="165" fontId="42" fillId="2" borderId="29" xfId="14" applyNumberFormat="1" applyFont="1" applyFill="1" applyBorder="1"/>
    <xf numFmtId="167" fontId="42" fillId="2" borderId="55" xfId="14" applyNumberFormat="1" applyFont="1" applyFill="1" applyBorder="1" applyAlignment="1">
      <alignment horizontal="center" vertical="center" wrapText="1"/>
    </xf>
    <xf numFmtId="165" fontId="42" fillId="2" borderId="11" xfId="14" applyNumberFormat="1" applyFont="1" applyFill="1" applyBorder="1" applyAlignment="1">
      <alignment horizontal="center" vertical="center" wrapText="1"/>
    </xf>
    <xf numFmtId="0" fontId="79" fillId="2" borderId="86" xfId="14" applyFont="1" applyFill="1" applyBorder="1" applyAlignment="1">
      <alignment wrapText="1"/>
    </xf>
    <xf numFmtId="0" fontId="39" fillId="2" borderId="77" xfId="14" applyFont="1" applyFill="1" applyBorder="1" applyAlignment="1">
      <alignment horizontal="center" vertical="center" wrapText="1"/>
    </xf>
    <xf numFmtId="165" fontId="42" fillId="2" borderId="32" xfId="14" applyNumberFormat="1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horizontal="center" vertical="center" wrapText="1"/>
    </xf>
    <xf numFmtId="165" fontId="42" fillId="2" borderId="55" xfId="14" applyNumberFormat="1" applyFont="1" applyFill="1" applyBorder="1" applyAlignment="1">
      <alignment horizontal="center"/>
    </xf>
    <xf numFmtId="167" fontId="42" fillId="2" borderId="32" xfId="14" applyNumberFormat="1" applyFont="1" applyFill="1" applyBorder="1" applyAlignment="1">
      <alignment vertical="center" wrapText="1"/>
    </xf>
    <xf numFmtId="167" fontId="42" fillId="2" borderId="55" xfId="14" applyNumberFormat="1" applyFont="1" applyFill="1" applyBorder="1" applyAlignment="1">
      <alignment horizontal="center"/>
    </xf>
    <xf numFmtId="0" fontId="144" fillId="0" borderId="0" xfId="14" applyFont="1"/>
    <xf numFmtId="0" fontId="45" fillId="2" borderId="45" xfId="14" applyFont="1" applyFill="1" applyBorder="1" applyAlignment="1">
      <alignment horizontal="center" vertical="center"/>
    </xf>
    <xf numFmtId="0" fontId="80" fillId="2" borderId="86" xfId="14" applyFont="1" applyFill="1" applyBorder="1" applyAlignment="1">
      <alignment vertical="center" wrapText="1"/>
    </xf>
    <xf numFmtId="0" fontId="39" fillId="2" borderId="62" xfId="14" applyFont="1" applyFill="1" applyBorder="1" applyAlignment="1">
      <alignment vertical="center" wrapText="1"/>
    </xf>
    <xf numFmtId="167" fontId="42" fillId="2" borderId="32" xfId="14" applyNumberFormat="1" applyFont="1" applyFill="1" applyBorder="1" applyAlignment="1">
      <alignment horizontal="center" vertical="center" wrapText="1"/>
    </xf>
    <xf numFmtId="167" fontId="42" fillId="2" borderId="33" xfId="14" applyNumberFormat="1" applyFont="1" applyFill="1" applyBorder="1" applyAlignment="1">
      <alignment horizontal="center" vertical="center" wrapText="1"/>
    </xf>
    <xf numFmtId="167" fontId="42" fillId="2" borderId="88" xfId="14" applyNumberFormat="1" applyFont="1" applyFill="1" applyBorder="1" applyAlignment="1">
      <alignment horizontal="center" vertical="center" wrapText="1"/>
    </xf>
    <xf numFmtId="0" fontId="80" fillId="2" borderId="32" xfId="14" applyFont="1" applyFill="1" applyBorder="1" applyAlignment="1">
      <alignment vertical="center" wrapText="1"/>
    </xf>
    <xf numFmtId="0" fontId="39" fillId="2" borderId="77" xfId="14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vertical="center" wrapText="1"/>
    </xf>
    <xf numFmtId="0" fontId="80" fillId="2" borderId="31" xfId="14" applyFont="1" applyFill="1" applyBorder="1" applyAlignment="1">
      <alignment vertical="center" wrapText="1"/>
    </xf>
    <xf numFmtId="0" fontId="89" fillId="2" borderId="32" xfId="14" applyFont="1" applyFill="1" applyBorder="1" applyAlignment="1">
      <alignment vertical="center" wrapText="1"/>
    </xf>
    <xf numFmtId="0" fontId="81" fillId="2" borderId="32" xfId="14" applyFont="1" applyFill="1" applyBorder="1" applyAlignment="1">
      <alignment horizontal="left" vertical="center" wrapText="1"/>
    </xf>
    <xf numFmtId="167" fontId="42" fillId="2" borderId="11" xfId="14" applyNumberFormat="1" applyFont="1" applyFill="1" applyBorder="1" applyAlignment="1">
      <alignment horizontal="center"/>
    </xf>
    <xf numFmtId="49" fontId="143" fillId="2" borderId="78" xfId="14" applyNumberFormat="1" applyFont="1" applyFill="1" applyBorder="1" applyAlignment="1">
      <alignment horizontal="center" vertical="center" wrapText="1"/>
    </xf>
    <xf numFmtId="167" fontId="138" fillId="2" borderId="39" xfId="14" applyNumberFormat="1" applyFont="1" applyFill="1" applyBorder="1"/>
    <xf numFmtId="167" fontId="138" fillId="2" borderId="83" xfId="14" applyNumberFormat="1" applyFont="1" applyFill="1" applyBorder="1" applyAlignment="1">
      <alignment vertical="center" wrapText="1"/>
    </xf>
    <xf numFmtId="167" fontId="138" fillId="2" borderId="60" xfId="14" applyNumberFormat="1" applyFont="1" applyFill="1" applyBorder="1"/>
    <xf numFmtId="0" fontId="98" fillId="2" borderId="0" xfId="14" applyFont="1" applyFill="1" applyBorder="1"/>
    <xf numFmtId="0" fontId="100" fillId="2" borderId="0" xfId="14" applyFont="1" applyFill="1" applyBorder="1"/>
    <xf numFmtId="164" fontId="102" fillId="2" borderId="0" xfId="14" applyNumberFormat="1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right" vertical="top"/>
    </xf>
    <xf numFmtId="0" fontId="103" fillId="2" borderId="0" xfId="14" applyFont="1" applyFill="1" applyBorder="1"/>
    <xf numFmtId="0" fontId="49" fillId="2" borderId="0" xfId="14" applyFont="1" applyFill="1" applyBorder="1"/>
    <xf numFmtId="164" fontId="99" fillId="2" borderId="0" xfId="14" applyNumberFormat="1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left" vertical="top" wrapText="1"/>
    </xf>
    <xf numFmtId="0" fontId="49" fillId="2" borderId="0" xfId="14" applyFont="1" applyFill="1" applyBorder="1" applyAlignment="1">
      <alignment horizontal="center"/>
    </xf>
    <xf numFmtId="0" fontId="102" fillId="2" borderId="1" xfId="14" applyNumberFormat="1" applyFont="1" applyFill="1" applyBorder="1" applyAlignment="1">
      <alignment horizontal="center" vertical="center" wrapText="1" readingOrder="1"/>
    </xf>
    <xf numFmtId="0" fontId="98" fillId="2" borderId="0" xfId="14" applyFont="1" applyFill="1" applyBorder="1" applyAlignment="1">
      <alignment vertical="center"/>
    </xf>
    <xf numFmtId="0" fontId="105" fillId="2" borderId="1" xfId="14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vertical="center" wrapText="1"/>
    </xf>
    <xf numFmtId="49" fontId="54" fillId="2" borderId="1" xfId="14" applyNumberFormat="1" applyFont="1" applyFill="1" applyBorder="1" applyAlignment="1">
      <alignment horizontal="center" vertical="center" wrapText="1"/>
    </xf>
    <xf numFmtId="0" fontId="107" fillId="2" borderId="0" xfId="14" applyFont="1" applyFill="1" applyBorder="1" applyAlignment="1">
      <alignment vertical="center" wrapText="1"/>
    </xf>
    <xf numFmtId="0" fontId="49" fillId="2" borderId="1" xfId="14" applyFont="1" applyFill="1" applyBorder="1" applyAlignment="1">
      <alignment horizontal="center" vertical="center" wrapText="1"/>
    </xf>
    <xf numFmtId="49" fontId="108" fillId="2" borderId="1" xfId="14" applyNumberFormat="1" applyFont="1" applyFill="1" applyBorder="1" applyAlignment="1">
      <alignment horizontal="center" vertical="center" wrapText="1"/>
    </xf>
    <xf numFmtId="0" fontId="108" fillId="2" borderId="1" xfId="14" applyNumberFormat="1" applyFont="1" applyFill="1" applyBorder="1" applyAlignment="1">
      <alignment horizontal="center" vertical="center" wrapText="1"/>
    </xf>
    <xf numFmtId="0" fontId="109" fillId="2" borderId="1" xfId="14" applyNumberFormat="1" applyFont="1" applyFill="1" applyBorder="1" applyAlignment="1">
      <alignment horizontal="center" vertical="center" wrapText="1"/>
    </xf>
    <xf numFmtId="0" fontId="99" fillId="2" borderId="1" xfId="14" applyNumberFormat="1" applyFont="1" applyFill="1" applyBorder="1" applyAlignment="1">
      <alignment horizontal="center" vertical="center" wrapText="1" readingOrder="1"/>
    </xf>
    <xf numFmtId="165" fontId="100" fillId="2" borderId="1" xfId="14" applyNumberFormat="1" applyFont="1" applyFill="1" applyBorder="1" applyAlignment="1">
      <alignment horizontal="center" vertical="center"/>
    </xf>
    <xf numFmtId="165" fontId="100" fillId="2" borderId="1" xfId="14" applyNumberFormat="1" applyFont="1" applyFill="1" applyBorder="1" applyAlignment="1">
      <alignment horizontal="center" vertical="center" wrapText="1"/>
    </xf>
    <xf numFmtId="165" fontId="111" fillId="2" borderId="0" xfId="14" applyNumberFormat="1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horizontal="center" vertical="center" wrapText="1"/>
    </xf>
    <xf numFmtId="165" fontId="98" fillId="2" borderId="0" xfId="14" applyNumberFormat="1" applyFont="1" applyFill="1" applyBorder="1" applyAlignment="1">
      <alignment horizontal="center" vertical="center" wrapText="1"/>
    </xf>
    <xf numFmtId="0" fontId="49" fillId="2" borderId="1" xfId="14" applyFont="1" applyFill="1" applyBorder="1" applyAlignment="1">
      <alignment horizontal="center" vertical="center"/>
    </xf>
    <xf numFmtId="0" fontId="54" fillId="2" borderId="1" xfId="14" applyNumberFormat="1" applyFont="1" applyFill="1" applyBorder="1" applyAlignment="1">
      <alignment horizontal="center" vertical="center"/>
    </xf>
    <xf numFmtId="0" fontId="112" fillId="2" borderId="1" xfId="14" applyNumberFormat="1" applyFont="1" applyFill="1" applyBorder="1" applyAlignment="1">
      <alignment horizontal="center" vertical="center" wrapText="1" readingOrder="1"/>
    </xf>
    <xf numFmtId="167" fontId="100" fillId="2" borderId="1" xfId="14" applyNumberFormat="1" applyFont="1" applyFill="1" applyBorder="1" applyAlignment="1">
      <alignment horizontal="center" vertical="center"/>
    </xf>
    <xf numFmtId="167" fontId="106" fillId="2" borderId="1" xfId="14" applyNumberFormat="1" applyFont="1" applyFill="1" applyBorder="1" applyAlignment="1">
      <alignment horizontal="center" vertical="center"/>
    </xf>
    <xf numFmtId="0" fontId="98" fillId="2" borderId="0" xfId="14" applyFont="1" applyFill="1" applyBorder="1" applyAlignment="1">
      <alignment horizontal="center" vertical="center"/>
    </xf>
    <xf numFmtId="165" fontId="98" fillId="2" borderId="0" xfId="14" applyNumberFormat="1" applyFont="1" applyFill="1" applyBorder="1" applyAlignment="1">
      <alignment horizontal="center" vertical="center"/>
    </xf>
    <xf numFmtId="0" fontId="49" fillId="2" borderId="1" xfId="14" applyFont="1" applyFill="1" applyBorder="1" applyAlignment="1">
      <alignment vertical="center"/>
    </xf>
    <xf numFmtId="0" fontId="106" fillId="2" borderId="1" xfId="14" applyNumberFormat="1" applyFont="1" applyFill="1" applyBorder="1" applyAlignment="1">
      <alignment horizontal="left" vertical="top" wrapText="1" readingOrder="1"/>
    </xf>
    <xf numFmtId="165" fontId="100" fillId="2" borderId="1" xfId="14" applyNumberFormat="1" applyFont="1" applyFill="1" applyBorder="1"/>
    <xf numFmtId="0" fontId="109" fillId="2" borderId="1" xfId="14" applyNumberFormat="1" applyFont="1" applyFill="1" applyBorder="1" applyAlignment="1">
      <alignment horizontal="left" vertical="top" wrapText="1" readingOrder="1"/>
    </xf>
    <xf numFmtId="167" fontId="104" fillId="2" borderId="1" xfId="14" applyNumberFormat="1" applyFont="1" applyFill="1" applyBorder="1"/>
    <xf numFmtId="165" fontId="114" fillId="2" borderId="0" xfId="14" applyNumberFormat="1" applyFont="1" applyFill="1" applyBorder="1"/>
    <xf numFmtId="0" fontId="114" fillId="2" borderId="0" xfId="14" applyFont="1" applyFill="1" applyBorder="1"/>
    <xf numFmtId="165" fontId="104" fillId="2" borderId="1" xfId="14" applyNumberFormat="1" applyFont="1" applyFill="1" applyBorder="1"/>
    <xf numFmtId="0" fontId="49" fillId="2" borderId="1" xfId="14" applyNumberFormat="1" applyFont="1" applyFill="1" applyBorder="1" applyAlignment="1">
      <alignment horizontal="center" vertical="center"/>
    </xf>
    <xf numFmtId="167" fontId="100" fillId="2" borderId="1" xfId="14" applyNumberFormat="1" applyFont="1" applyFill="1" applyBorder="1"/>
    <xf numFmtId="49" fontId="106" fillId="2" borderId="1" xfId="14" applyNumberFormat="1" applyFont="1" applyFill="1" applyBorder="1" applyAlignment="1">
      <alignment horizontal="left" vertical="top" wrapText="1" readingOrder="1"/>
    </xf>
    <xf numFmtId="49" fontId="42" fillId="2" borderId="2" xfId="14" applyNumberFormat="1" applyFont="1" applyFill="1" applyBorder="1" applyAlignment="1">
      <alignment vertical="top" wrapText="1"/>
    </xf>
    <xf numFmtId="0" fontId="106" fillId="2" borderId="1" xfId="14" applyNumberFormat="1" applyFont="1" applyFill="1" applyBorder="1" applyAlignment="1">
      <alignment vertical="center" wrapText="1" readingOrder="1"/>
    </xf>
    <xf numFmtId="49" fontId="100" fillId="2" borderId="1" xfId="14" applyNumberFormat="1" applyFont="1" applyFill="1" applyBorder="1" applyAlignment="1">
      <alignment vertical="top" wrapText="1"/>
    </xf>
    <xf numFmtId="49" fontId="106" fillId="2" borderId="1" xfId="14" applyNumberFormat="1" applyFont="1" applyFill="1" applyBorder="1" applyAlignment="1">
      <alignment horizontal="center" vertical="center" wrapText="1"/>
    </xf>
    <xf numFmtId="0" fontId="49" fillId="2" borderId="1" xfId="14" applyNumberFormat="1" applyFont="1" applyFill="1" applyBorder="1" applyAlignment="1">
      <alignment horizontal="left" vertical="top" wrapText="1" readingOrder="1"/>
    </xf>
    <xf numFmtId="49" fontId="42" fillId="2" borderId="1" xfId="14" applyNumberFormat="1" applyFont="1" applyFill="1" applyBorder="1" applyAlignment="1">
      <alignment vertical="top" wrapText="1"/>
    </xf>
    <xf numFmtId="49" fontId="115" fillId="0" borderId="1" xfId="14" applyNumberFormat="1" applyFont="1" applyFill="1" applyBorder="1" applyAlignment="1">
      <alignment vertical="top" wrapText="1"/>
    </xf>
    <xf numFmtId="49" fontId="116" fillId="2" borderId="1" xfId="14" applyNumberFormat="1" applyFont="1" applyFill="1" applyBorder="1" applyAlignment="1">
      <alignment vertical="top" wrapText="1"/>
    </xf>
    <xf numFmtId="167" fontId="98" fillId="2" borderId="0" xfId="14" applyNumberFormat="1" applyFont="1" applyFill="1" applyBorder="1"/>
    <xf numFmtId="0" fontId="109" fillId="2" borderId="1" xfId="14" applyFont="1" applyFill="1" applyBorder="1" applyAlignment="1">
      <alignment horizontal="left" vertical="top" wrapText="1"/>
    </xf>
    <xf numFmtId="0" fontId="106" fillId="2" borderId="1" xfId="14" applyFont="1" applyFill="1" applyBorder="1" applyAlignment="1">
      <alignment horizontal="left" vertical="top" wrapText="1"/>
    </xf>
    <xf numFmtId="165" fontId="100" fillId="2" borderId="1" xfId="14" applyNumberFormat="1" applyFont="1" applyFill="1" applyBorder="1" applyAlignment="1"/>
    <xf numFmtId="167" fontId="100" fillId="2" borderId="1" xfId="14" applyNumberFormat="1" applyFont="1" applyFill="1" applyBorder="1" applyAlignment="1"/>
    <xf numFmtId="0" fontId="50" fillId="2" borderId="1" xfId="14" applyFont="1" applyFill="1" applyBorder="1" applyAlignment="1">
      <alignment vertical="center"/>
    </xf>
    <xf numFmtId="49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left" vertical="top" wrapText="1" readingOrder="1"/>
    </xf>
    <xf numFmtId="165" fontId="50" fillId="2" borderId="1" xfId="14" applyNumberFormat="1" applyFont="1" applyFill="1" applyBorder="1"/>
    <xf numFmtId="0" fontId="117" fillId="2" borderId="0" xfId="14" applyFont="1" applyFill="1" applyBorder="1"/>
    <xf numFmtId="49" fontId="106" fillId="2" borderId="1" xfId="14" applyNumberFormat="1" applyFont="1" applyFill="1" applyBorder="1" applyAlignment="1">
      <alignment vertical="top" wrapText="1"/>
    </xf>
    <xf numFmtId="0" fontId="108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Font="1" applyFill="1" applyBorder="1" applyAlignment="1">
      <alignment horizontal="center" vertical="center"/>
    </xf>
    <xf numFmtId="0" fontId="112" fillId="2" borderId="1" xfId="14" applyFont="1" applyFill="1" applyBorder="1" applyAlignment="1">
      <alignment horizontal="center" vertical="center" wrapText="1"/>
    </xf>
    <xf numFmtId="49" fontId="49" fillId="2" borderId="1" xfId="14" applyNumberFormat="1" applyFont="1" applyFill="1" applyBorder="1" applyAlignment="1">
      <alignment horizontal="center" vertical="top"/>
    </xf>
    <xf numFmtId="0" fontId="49" fillId="2" borderId="33" xfId="14" applyFont="1" applyFill="1" applyBorder="1" applyAlignment="1">
      <alignment vertical="center"/>
    </xf>
    <xf numFmtId="49" fontId="49" fillId="2" borderId="29" xfId="14" applyNumberFormat="1" applyFont="1" applyFill="1" applyBorder="1" applyAlignment="1">
      <alignment horizontal="center" vertical="center"/>
    </xf>
    <xf numFmtId="0" fontId="49" fillId="2" borderId="2" xfId="14" applyNumberFormat="1" applyFont="1" applyFill="1" applyBorder="1" applyAlignment="1">
      <alignment horizontal="center" vertical="center"/>
    </xf>
    <xf numFmtId="0" fontId="106" fillId="2" borderId="32" xfId="14" applyNumberFormat="1" applyFont="1" applyFill="1" applyBorder="1" applyAlignment="1">
      <alignment horizontal="left" vertical="top" wrapText="1" readingOrder="1"/>
    </xf>
    <xf numFmtId="167" fontId="100" fillId="2" borderId="32" xfId="14" applyNumberFormat="1" applyFont="1" applyFill="1" applyBorder="1"/>
    <xf numFmtId="167" fontId="100" fillId="2" borderId="11" xfId="14" applyNumberFormat="1" applyFont="1" applyFill="1" applyBorder="1"/>
    <xf numFmtId="167" fontId="100" fillId="2" borderId="55" xfId="14" applyNumberFormat="1" applyFont="1" applyFill="1" applyBorder="1"/>
    <xf numFmtId="0" fontId="111" fillId="2" borderId="28" xfId="14" applyFont="1" applyFill="1" applyBorder="1" applyAlignment="1">
      <alignment vertical="center"/>
    </xf>
    <xf numFmtId="49" fontId="111" fillId="2" borderId="29" xfId="14" applyNumberFormat="1" applyFont="1" applyFill="1" applyBorder="1" applyAlignment="1">
      <alignment horizontal="center" vertical="center"/>
    </xf>
    <xf numFmtId="0" fontId="111" fillId="2" borderId="30" xfId="14" applyNumberFormat="1" applyFont="1" applyFill="1" applyBorder="1" applyAlignment="1">
      <alignment horizontal="center" vertical="center"/>
    </xf>
    <xf numFmtId="0" fontId="111" fillId="2" borderId="12" xfId="14" applyNumberFormat="1" applyFont="1" applyFill="1" applyBorder="1" applyAlignment="1">
      <alignment horizontal="center" vertical="center"/>
    </xf>
    <xf numFmtId="0" fontId="118" fillId="2" borderId="31" xfId="14" applyNumberFormat="1" applyFont="1" applyFill="1" applyBorder="1" applyAlignment="1">
      <alignment horizontal="left" vertical="top" wrapText="1" readingOrder="1"/>
    </xf>
    <xf numFmtId="0" fontId="118" fillId="2" borderId="61" xfId="14" applyNumberFormat="1" applyFont="1" applyFill="1" applyBorder="1" applyAlignment="1">
      <alignment horizontal="left" vertical="top" wrapText="1" readingOrder="1"/>
    </xf>
    <xf numFmtId="169" fontId="119" fillId="2" borderId="61" xfId="14" applyNumberFormat="1" applyFont="1" applyFill="1" applyBorder="1" applyAlignment="1">
      <alignment vertical="top" wrapText="1"/>
    </xf>
    <xf numFmtId="0" fontId="98" fillId="2" borderId="31" xfId="14" applyFont="1" applyFill="1" applyBorder="1"/>
    <xf numFmtId="0" fontId="98" fillId="2" borderId="29" xfId="14" applyFont="1" applyFill="1" applyBorder="1"/>
    <xf numFmtId="0" fontId="111" fillId="2" borderId="0" xfId="14" applyFont="1" applyFill="1" applyBorder="1"/>
    <xf numFmtId="49" fontId="111" fillId="2" borderId="0" xfId="14" applyNumberFormat="1" applyFont="1" applyFill="1" applyBorder="1" applyAlignment="1">
      <alignment horizontal="center" vertical="top"/>
    </xf>
    <xf numFmtId="169" fontId="120" fillId="2" borderId="0" xfId="14" applyNumberFormat="1" applyFont="1" applyFill="1" applyBorder="1" applyAlignment="1">
      <alignment horizontal="center" vertical="top"/>
    </xf>
    <xf numFmtId="169" fontId="111" fillId="2" borderId="0" xfId="14" applyNumberFormat="1" applyFont="1" applyFill="1" applyBorder="1" applyAlignment="1">
      <alignment horizontal="center" vertical="top"/>
    </xf>
    <xf numFmtId="0" fontId="119" fillId="2" borderId="0" xfId="14" applyFont="1" applyFill="1" applyBorder="1" applyAlignment="1">
      <alignment horizontal="left" vertical="top" wrapText="1"/>
    </xf>
    <xf numFmtId="0" fontId="119" fillId="2" borderId="0" xfId="14" applyFont="1" applyFill="1" applyBorder="1" applyAlignment="1">
      <alignment vertical="top" wrapText="1"/>
    </xf>
    <xf numFmtId="164" fontId="111" fillId="2" borderId="0" xfId="14" applyNumberFormat="1" applyFont="1" applyFill="1" applyBorder="1" applyAlignment="1">
      <alignment horizontal="center" vertical="top"/>
    </xf>
    <xf numFmtId="0" fontId="120" fillId="2" borderId="0" xfId="14" applyFont="1" applyFill="1" applyBorder="1" applyAlignment="1">
      <alignment horizontal="center" vertical="top"/>
    </xf>
    <xf numFmtId="0" fontId="111" fillId="2" borderId="0" xfId="14" applyFont="1" applyFill="1" applyBorder="1" applyAlignment="1">
      <alignment horizontal="center" vertical="top"/>
    </xf>
    <xf numFmtId="164" fontId="118" fillId="2" borderId="0" xfId="14" applyNumberFormat="1" applyFont="1" applyFill="1" applyBorder="1" applyAlignment="1">
      <alignment horizontal="center" vertical="top"/>
    </xf>
    <xf numFmtId="0" fontId="121" fillId="2" borderId="0" xfId="14" applyFont="1" applyFill="1" applyBorder="1" applyAlignment="1">
      <alignment horizontal="center" vertical="top"/>
    </xf>
    <xf numFmtId="0" fontId="118" fillId="2" borderId="0" xfId="14" applyFont="1" applyFill="1" applyBorder="1" applyAlignment="1">
      <alignment horizontal="center" vertical="top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39" fillId="2" borderId="0" xfId="14" applyFont="1" applyFill="1" applyBorder="1" applyAlignment="1">
      <alignment horizontal="center"/>
    </xf>
    <xf numFmtId="0" fontId="72" fillId="2" borderId="1" xfId="14" applyFont="1" applyFill="1" applyBorder="1" applyAlignment="1">
      <alignment horizontal="center" vertical="center" wrapText="1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  <xf numFmtId="0" fontId="37" fillId="0" borderId="0" xfId="14" applyFont="1" applyAlignment="1">
      <alignment wrapText="1"/>
    </xf>
    <xf numFmtId="0" fontId="37" fillId="0" borderId="0" xfId="14" applyFont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73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0" xfId="14" applyFont="1" applyBorder="1" applyAlignment="1">
      <alignment horizontal="center" wrapText="1"/>
    </xf>
    <xf numFmtId="0" fontId="37" fillId="0" borderId="68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0" xfId="14" applyFont="1" applyBorder="1" applyAlignment="1">
      <alignment wrapText="1"/>
    </xf>
    <xf numFmtId="0" fontId="37" fillId="0" borderId="68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2" xfId="14" applyFont="1" applyBorder="1" applyAlignment="1">
      <alignment wrapText="1"/>
    </xf>
    <xf numFmtId="0" fontId="37" fillId="0" borderId="71" xfId="14" applyFont="1" applyBorder="1" applyAlignment="1">
      <alignment wrapText="1"/>
    </xf>
    <xf numFmtId="0" fontId="37" fillId="0" borderId="70" xfId="14" applyFont="1" applyBorder="1" applyAlignment="1">
      <alignment horizontal="center" wrapText="1"/>
    </xf>
    <xf numFmtId="0" fontId="37" fillId="0" borderId="71" xfId="14" applyFont="1" applyBorder="1" applyAlignment="1">
      <alignment horizontal="center" wrapText="1"/>
    </xf>
    <xf numFmtId="0" fontId="37" fillId="0" borderId="0" xfId="14" applyFont="1" applyAlignment="1">
      <alignment horizontal="right"/>
    </xf>
    <xf numFmtId="0" fontId="37" fillId="0" borderId="63" xfId="14" applyFont="1" applyBorder="1" applyAlignment="1">
      <alignment horizontal="center" wrapText="1"/>
    </xf>
    <xf numFmtId="0" fontId="37" fillId="0" borderId="64" xfId="14" applyFont="1" applyBorder="1" applyAlignment="1">
      <alignment horizontal="center" wrapText="1"/>
    </xf>
    <xf numFmtId="0" fontId="37" fillId="0" borderId="66" xfId="14" applyFont="1" applyBorder="1" applyAlignment="1">
      <alignment horizontal="center" wrapText="1"/>
    </xf>
    <xf numFmtId="169" fontId="44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 wrapText="1"/>
    </xf>
    <xf numFmtId="0" fontId="39" fillId="2" borderId="0" xfId="11" applyFont="1" applyFill="1" applyBorder="1" applyAlignment="1">
      <alignment horizontal="right"/>
    </xf>
    <xf numFmtId="0" fontId="39" fillId="2" borderId="0" xfId="11" applyFont="1" applyFill="1" applyBorder="1" applyAlignment="1">
      <alignment horizontal="center" wrapText="1"/>
    </xf>
    <xf numFmtId="164" fontId="42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/>
    </xf>
    <xf numFmtId="0" fontId="41" fillId="2" borderId="16" xfId="11" applyFont="1" applyFill="1" applyBorder="1" applyAlignment="1">
      <alignment horizontal="center" vertical="center" wrapText="1"/>
    </xf>
    <xf numFmtId="0" fontId="41" fillId="2" borderId="20" xfId="11" applyFont="1" applyFill="1" applyBorder="1" applyAlignment="1">
      <alignment horizontal="center" vertical="center" wrapText="1"/>
    </xf>
    <xf numFmtId="0" fontId="43" fillId="2" borderId="17" xfId="11" applyFont="1" applyFill="1" applyBorder="1" applyAlignment="1">
      <alignment horizontal="center" vertical="center" wrapText="1"/>
    </xf>
    <xf numFmtId="0" fontId="43" fillId="2" borderId="21" xfId="11" applyFont="1" applyFill="1" applyBorder="1" applyAlignment="1">
      <alignment horizontal="center" vertical="center" wrapText="1"/>
    </xf>
    <xf numFmtId="169" fontId="43" fillId="2" borderId="17" xfId="11" applyNumberFormat="1" applyFont="1" applyFill="1" applyBorder="1" applyAlignment="1">
      <alignment horizontal="center" vertical="center" wrapText="1"/>
    </xf>
    <xf numFmtId="169" fontId="43" fillId="2" borderId="21" xfId="11" applyNumberFormat="1" applyFont="1" applyFill="1" applyBorder="1" applyAlignment="1">
      <alignment horizontal="center" vertical="center" wrapText="1"/>
    </xf>
    <xf numFmtId="169" fontId="43" fillId="2" borderId="18" xfId="11" applyNumberFormat="1" applyFont="1" applyFill="1" applyBorder="1" applyAlignment="1">
      <alignment horizontal="center" vertical="center" wrapText="1"/>
    </xf>
    <xf numFmtId="169" fontId="43" fillId="2" borderId="22" xfId="11" applyNumberFormat="1" applyFont="1" applyFill="1" applyBorder="1" applyAlignment="1">
      <alignment horizontal="center" vertical="center" wrapText="1"/>
    </xf>
    <xf numFmtId="0" fontId="21" fillId="2" borderId="19" xfId="11" applyNumberFormat="1" applyFont="1" applyFill="1" applyBorder="1" applyAlignment="1">
      <alignment horizontal="center" vertical="center" wrapText="1" readingOrder="1"/>
    </xf>
    <xf numFmtId="0" fontId="21" fillId="2" borderId="23" xfId="11" applyNumberFormat="1" applyFont="1" applyFill="1" applyBorder="1" applyAlignment="1">
      <alignment horizontal="center" vertical="center" wrapText="1" readingOrder="1"/>
    </xf>
    <xf numFmtId="0" fontId="2" fillId="2" borderId="0" xfId="11" applyFont="1" applyFill="1" applyBorder="1" applyAlignment="1">
      <alignment horizontal="right"/>
    </xf>
    <xf numFmtId="0" fontId="2" fillId="2" borderId="0" xfId="11" applyFont="1" applyFill="1" applyBorder="1" applyAlignment="1">
      <alignment wrapText="1"/>
    </xf>
    <xf numFmtId="164" fontId="2" fillId="2" borderId="0" xfId="11" applyNumberFormat="1" applyFont="1" applyFill="1" applyBorder="1" applyAlignment="1">
      <alignment horizontal="center" vertical="top"/>
    </xf>
    <xf numFmtId="0" fontId="6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right"/>
    </xf>
    <xf numFmtId="0" fontId="39" fillId="2" borderId="0" xfId="14" applyFont="1" applyFill="1" applyBorder="1" applyAlignment="1">
      <alignment horizontal="center" wrapText="1"/>
    </xf>
    <xf numFmtId="164" fontId="42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/>
    </xf>
    <xf numFmtId="0" fontId="41" fillId="2" borderId="16" xfId="14" applyFont="1" applyFill="1" applyBorder="1" applyAlignment="1">
      <alignment horizontal="center" vertical="center" wrapText="1"/>
    </xf>
    <xf numFmtId="0" fontId="41" fillId="2" borderId="20" xfId="14" applyFont="1" applyFill="1" applyBorder="1" applyAlignment="1">
      <alignment horizontal="center" vertical="center" wrapText="1"/>
    </xf>
    <xf numFmtId="0" fontId="43" fillId="2" borderId="17" xfId="14" applyFont="1" applyFill="1" applyBorder="1" applyAlignment="1">
      <alignment horizontal="center" vertical="center" wrapText="1"/>
    </xf>
    <xf numFmtId="0" fontId="43" fillId="2" borderId="21" xfId="14" applyFont="1" applyFill="1" applyBorder="1" applyAlignment="1">
      <alignment horizontal="center" vertical="center" wrapText="1"/>
    </xf>
    <xf numFmtId="169" fontId="43" fillId="2" borderId="17" xfId="14" applyNumberFormat="1" applyFont="1" applyFill="1" applyBorder="1" applyAlignment="1">
      <alignment horizontal="center" vertical="center" wrapText="1"/>
    </xf>
    <xf numFmtId="169" fontId="43" fillId="2" borderId="21" xfId="14" applyNumberFormat="1" applyFont="1" applyFill="1" applyBorder="1" applyAlignment="1">
      <alignment horizontal="center" vertical="center" wrapText="1"/>
    </xf>
    <xf numFmtId="169" fontId="43" fillId="2" borderId="18" xfId="14" applyNumberFormat="1" applyFont="1" applyFill="1" applyBorder="1" applyAlignment="1">
      <alignment horizontal="center" vertical="center" wrapText="1"/>
    </xf>
    <xf numFmtId="169" fontId="43" fillId="2" borderId="22" xfId="14" applyNumberFormat="1" applyFont="1" applyFill="1" applyBorder="1" applyAlignment="1">
      <alignment horizontal="center" vertical="center" wrapText="1"/>
    </xf>
    <xf numFmtId="0" fontId="21" fillId="2" borderId="19" xfId="14" applyNumberFormat="1" applyFont="1" applyFill="1" applyBorder="1" applyAlignment="1">
      <alignment horizontal="center" vertical="center" wrapText="1" readingOrder="1"/>
    </xf>
    <xf numFmtId="0" fontId="21" fillId="2" borderId="23" xfId="14" applyNumberFormat="1" applyFont="1" applyFill="1" applyBorder="1" applyAlignment="1">
      <alignment horizontal="center" vertical="center" wrapText="1" readingOrder="1"/>
    </xf>
    <xf numFmtId="0" fontId="2" fillId="2" borderId="0" xfId="14" applyFont="1" applyFill="1" applyBorder="1" applyAlignment="1">
      <alignment horizontal="right"/>
    </xf>
    <xf numFmtId="0" fontId="2" fillId="2" borderId="0" xfId="14" applyFont="1" applyFill="1" applyBorder="1" applyAlignment="1">
      <alignment wrapText="1"/>
    </xf>
    <xf numFmtId="164" fontId="2" fillId="2" borderId="0" xfId="14" applyNumberFormat="1" applyFont="1" applyFill="1" applyBorder="1" applyAlignment="1">
      <alignment horizontal="center" vertical="top"/>
    </xf>
    <xf numFmtId="0" fontId="6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97" fillId="2" borderId="0" xfId="14" applyFont="1" applyFill="1" applyBorder="1" applyAlignment="1">
      <alignment horizontal="center"/>
    </xf>
    <xf numFmtId="0" fontId="99" fillId="2" borderId="0" xfId="14" applyFont="1" applyFill="1" applyBorder="1" applyAlignment="1">
      <alignment horizontal="center" wrapText="1"/>
    </xf>
    <xf numFmtId="0" fontId="102" fillId="2" borderId="1" xfId="14" applyFont="1" applyFill="1" applyBorder="1" applyAlignment="1">
      <alignment horizontal="center" vertical="center" wrapText="1"/>
    </xf>
    <xf numFmtId="0" fontId="104" fillId="2" borderId="1" xfId="14" applyFont="1" applyFill="1" applyBorder="1" applyAlignment="1">
      <alignment horizontal="center" vertical="center" textRotation="90" wrapText="1"/>
    </xf>
    <xf numFmtId="169" fontId="104" fillId="2" borderId="1" xfId="14" applyNumberFormat="1" applyFont="1" applyFill="1" applyBorder="1" applyAlignment="1">
      <alignment horizontal="center" vertical="center" textRotation="90" wrapText="1"/>
    </xf>
    <xf numFmtId="0" fontId="105" fillId="2" borderId="1" xfId="14" applyNumberFormat="1" applyFont="1" applyFill="1" applyBorder="1" applyAlignment="1">
      <alignment horizontal="center" vertical="center" wrapText="1" readingOrder="1"/>
    </xf>
    <xf numFmtId="0" fontId="106" fillId="2" borderId="1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/>
    </xf>
    <xf numFmtId="0" fontId="70" fillId="2" borderId="0" xfId="14" applyFont="1" applyFill="1" applyAlignment="1">
      <alignment horizontal="center" wrapText="1"/>
    </xf>
    <xf numFmtId="0" fontId="72" fillId="2" borderId="19" xfId="14" applyFont="1" applyFill="1" applyBorder="1" applyAlignment="1">
      <alignment horizontal="center" vertical="center" wrapText="1"/>
    </xf>
    <xf numFmtId="0" fontId="72" fillId="2" borderId="23" xfId="14" applyFont="1" applyFill="1" applyBorder="1" applyAlignment="1">
      <alignment horizontal="center" vertical="center" wrapText="1"/>
    </xf>
    <xf numFmtId="0" fontId="72" fillId="2" borderId="42" xfId="14" applyFont="1" applyFill="1" applyBorder="1" applyAlignment="1">
      <alignment horizontal="center" vertical="center"/>
    </xf>
    <xf numFmtId="0" fontId="72" fillId="2" borderId="49" xfId="14" applyFont="1" applyFill="1" applyBorder="1" applyAlignment="1">
      <alignment horizontal="center" vertical="center"/>
    </xf>
    <xf numFmtId="0" fontId="139" fillId="2" borderId="0" xfId="14" applyFont="1" applyFill="1" applyAlignment="1">
      <alignment horizontal="center"/>
    </xf>
    <xf numFmtId="0" fontId="80" fillId="2" borderId="19" xfId="14" applyFont="1" applyFill="1" applyBorder="1" applyAlignment="1">
      <alignment horizontal="center" vertical="center" wrapText="1"/>
    </xf>
    <xf numFmtId="0" fontId="80" fillId="2" borderId="23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 wrapText="1"/>
    </xf>
    <xf numFmtId="0" fontId="80" fillId="2" borderId="49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/>
    </xf>
    <xf numFmtId="0" fontId="80" fillId="2" borderId="49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 vertical="center"/>
    </xf>
    <xf numFmtId="0" fontId="72" fillId="2" borderId="16" xfId="14" applyFont="1" applyFill="1" applyBorder="1" applyAlignment="1">
      <alignment horizontal="center" vertical="center" wrapText="1"/>
    </xf>
    <xf numFmtId="0" fontId="72" fillId="2" borderId="20" xfId="14" applyFont="1" applyFill="1" applyBorder="1" applyAlignment="1">
      <alignment horizontal="center" vertical="center" wrapText="1"/>
    </xf>
    <xf numFmtId="0" fontId="69" fillId="2" borderId="0" xfId="14" applyFont="1" applyFill="1" applyBorder="1" applyAlignment="1">
      <alignment horizontal="center"/>
    </xf>
    <xf numFmtId="0" fontId="70" fillId="2" borderId="0" xfId="14" applyFont="1" applyFill="1" applyBorder="1" applyAlignment="1">
      <alignment horizontal="center" wrapText="1"/>
    </xf>
    <xf numFmtId="0" fontId="78" fillId="2" borderId="17" xfId="14" applyFont="1" applyFill="1" applyBorder="1" applyAlignment="1">
      <alignment horizontal="center" vertical="center" wrapText="1"/>
    </xf>
    <xf numFmtId="0" fontId="78" fillId="2" borderId="21" xfId="14" applyFont="1" applyFill="1" applyBorder="1" applyAlignment="1">
      <alignment horizontal="center" vertical="center" wrapText="1"/>
    </xf>
    <xf numFmtId="169" fontId="78" fillId="2" borderId="17" xfId="14" applyNumberFormat="1" applyFont="1" applyFill="1" applyBorder="1" applyAlignment="1">
      <alignment horizontal="center" vertical="center" wrapText="1"/>
    </xf>
    <xf numFmtId="169" fontId="78" fillId="2" borderId="21" xfId="14" applyNumberFormat="1" applyFont="1" applyFill="1" applyBorder="1" applyAlignment="1">
      <alignment horizontal="center" vertical="center" wrapText="1"/>
    </xf>
    <xf numFmtId="169" fontId="78" fillId="2" borderId="18" xfId="14" applyNumberFormat="1" applyFont="1" applyFill="1" applyBorder="1" applyAlignment="1">
      <alignment horizontal="center" vertical="center" wrapText="1"/>
    </xf>
    <xf numFmtId="169" fontId="78" fillId="2" borderId="22" xfId="14" applyNumberFormat="1" applyFont="1" applyFill="1" applyBorder="1" applyAlignment="1">
      <alignment horizontal="center" vertical="center" wrapText="1"/>
    </xf>
    <xf numFmtId="0" fontId="72" fillId="2" borderId="40" xfId="14" applyNumberFormat="1" applyFont="1" applyFill="1" applyBorder="1" applyAlignment="1">
      <alignment horizontal="center" vertical="center" wrapText="1" readingOrder="1"/>
    </xf>
    <xf numFmtId="0" fontId="72" fillId="2" borderId="41" xfId="14" applyNumberFormat="1" applyFont="1" applyFill="1" applyBorder="1" applyAlignment="1">
      <alignment horizontal="center" vertical="center" wrapText="1" readingOrder="1"/>
    </xf>
    <xf numFmtId="0" fontId="72" fillId="2" borderId="1" xfId="14" applyFont="1" applyFill="1" applyBorder="1" applyAlignment="1">
      <alignment horizontal="center" vertical="center" wrapText="1"/>
    </xf>
    <xf numFmtId="0" fontId="79" fillId="2" borderId="1" xfId="14" applyFont="1" applyFill="1" applyBorder="1" applyAlignment="1">
      <alignment horizontal="center" vertical="center"/>
    </xf>
    <xf numFmtId="0" fontId="70" fillId="2" borderId="0" xfId="14" applyFont="1" applyFill="1" applyAlignment="1">
      <alignment horizontal="center"/>
    </xf>
    <xf numFmtId="0" fontId="72" fillId="2" borderId="7" xfId="14" applyFont="1" applyFill="1" applyBorder="1" applyAlignment="1">
      <alignment horizontal="center" vertical="center" wrapText="1"/>
    </xf>
    <xf numFmtId="0" fontId="72" fillId="2" borderId="30" xfId="14" applyFont="1" applyFill="1" applyBorder="1" applyAlignment="1">
      <alignment horizontal="center" vertical="center" wrapText="1"/>
    </xf>
  </cellXfs>
  <cellStyles count="18">
    <cellStyle name="bckgrnd_900" xfId="5"/>
    <cellStyle name="cntr_arm10_BldBord_900" xfId="16"/>
    <cellStyle name="cntr_arm10_Bord_900" xfId="2"/>
    <cellStyle name="cntrBtm_arm10bld_900" xfId="6"/>
    <cellStyle name="left_arm10_BordWW_900" xfId="3"/>
    <cellStyle name="Lft_arm10_Brd_900" xfId="17"/>
    <cellStyle name="Normal_Class0-Armenian" xfId="7"/>
    <cellStyle name="Normal_Class0-Armenian 2" xfId="15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Обычный 3 2" xfId="12"/>
    <cellStyle name="Обычный 3 3" xfId="14"/>
    <cellStyle name="Обычный 4" xfId="11"/>
    <cellStyle name="Обычный 4 2" xfId="13"/>
    <cellStyle name="Финансовый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%20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 refreshError="1"/>
      <sheetData sheetId="1">
        <row r="32">
          <cell r="I32">
            <v>0</v>
          </cell>
          <cell r="J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E23">
            <v>3830.9303999999993</v>
          </cell>
          <cell r="F23">
            <v>151840.98069999999</v>
          </cell>
        </row>
      </sheetData>
      <sheetData sheetId="9" refreshError="1"/>
      <sheetData sheetId="10" refreshError="1"/>
      <sheetData sheetId="11">
        <row r="32">
          <cell r="G32">
            <v>61445.510999999999</v>
          </cell>
          <cell r="H32">
            <v>114489.011</v>
          </cell>
          <cell r="I32">
            <v>166666.81099999999</v>
          </cell>
          <cell r="J32">
            <v>199438.511</v>
          </cell>
        </row>
        <row r="150">
          <cell r="G150">
            <v>8400</v>
          </cell>
          <cell r="H150">
            <v>12535</v>
          </cell>
          <cell r="I150">
            <v>12535</v>
          </cell>
          <cell r="J150">
            <v>12670</v>
          </cell>
        </row>
      </sheetData>
      <sheetData sheetId="12">
        <row r="32">
          <cell r="G32">
            <v>760.62249999999995</v>
          </cell>
          <cell r="H32">
            <v>1510.6220000000001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88950.767000000007</v>
          </cell>
          <cell r="G32">
            <v>22647.667000000001</v>
          </cell>
          <cell r="H32">
            <v>48303.667000000001</v>
          </cell>
          <cell r="I32">
            <v>68946.667000000001</v>
          </cell>
        </row>
        <row r="151">
          <cell r="G151">
            <v>400</v>
          </cell>
          <cell r="H151">
            <v>5150</v>
          </cell>
          <cell r="I151">
            <v>5150</v>
          </cell>
          <cell r="J151">
            <v>5150</v>
          </cell>
        </row>
      </sheetData>
      <sheetData sheetId="15">
        <row r="34">
          <cell r="G34">
            <v>0</v>
          </cell>
          <cell r="H34">
            <v>312</v>
          </cell>
          <cell r="I34">
            <v>5307.6890000000003</v>
          </cell>
          <cell r="J34">
            <v>5619.6890000000003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85818.9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3160</v>
          </cell>
          <cell r="H151">
            <v>3160</v>
          </cell>
          <cell r="I151">
            <v>3160</v>
          </cell>
          <cell r="J151">
            <v>3160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252223.46799999999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435096.576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11450</v>
          </cell>
        </row>
        <row r="150">
          <cell r="G150">
            <v>146535</v>
          </cell>
          <cell r="H150">
            <v>484411.4</v>
          </cell>
          <cell r="I150">
            <v>484411.4</v>
          </cell>
          <cell r="J150">
            <v>484411.4</v>
          </cell>
        </row>
      </sheetData>
      <sheetData sheetId="27" refreshError="1"/>
      <sheetData sheetId="28">
        <row r="33">
          <cell r="G33">
            <v>5992.4</v>
          </cell>
          <cell r="H33">
            <v>10013</v>
          </cell>
          <cell r="I33">
            <v>14254.6</v>
          </cell>
          <cell r="J33">
            <v>15414.4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22685.759999999998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350</v>
          </cell>
          <cell r="I32">
            <v>350</v>
          </cell>
          <cell r="J32">
            <v>350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2872.3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194533.1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82961.399999999994</v>
          </cell>
        </row>
        <row r="150">
          <cell r="F150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 refreshError="1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178000</v>
          </cell>
        </row>
      </sheetData>
      <sheetData sheetId="60">
        <row r="10">
          <cell r="G10">
            <v>981817.00150000001</v>
          </cell>
          <cell r="H10">
            <v>1855139.737</v>
          </cell>
          <cell r="I10">
            <v>2661070.2885000003</v>
          </cell>
          <cell r="J10">
            <v>3014128.5003999998</v>
          </cell>
          <cell r="K10">
            <v>258706.71149999998</v>
          </cell>
          <cell r="L10">
            <v>507910.10599999997</v>
          </cell>
          <cell r="M10">
            <v>711122.16950000008</v>
          </cell>
          <cell r="N10">
            <v>966845.53739999991</v>
          </cell>
          <cell r="O10">
            <v>758110.29</v>
          </cell>
          <cell r="P10">
            <v>1430229.6310000001</v>
          </cell>
          <cell r="Q10">
            <v>2052948.1190000002</v>
          </cell>
          <cell r="R10">
            <v>2225282.963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23427.14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1005336.3399999999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298435.924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23477.14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1005386.3399999999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298485.924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128527</v>
          </cell>
          <cell r="I32">
            <v>178572.606</v>
          </cell>
          <cell r="J32">
            <v>244293.7303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66630.299999999988</v>
          </cell>
          <cell r="G32">
            <v>22377.14</v>
          </cell>
          <cell r="H32">
            <v>38786.990000000005</v>
          </cell>
          <cell r="I32">
            <v>53196.799999999996</v>
          </cell>
        </row>
        <row r="151">
          <cell r="G151">
            <v>550</v>
          </cell>
          <cell r="H151">
            <v>50730</v>
          </cell>
          <cell r="I151">
            <v>50730</v>
          </cell>
          <cell r="J151">
            <v>50730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7748.6</v>
          </cell>
          <cell r="I32">
            <v>10846.5</v>
          </cell>
          <cell r="J32">
            <v>10896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62727.199999999997</v>
          </cell>
          <cell r="I32">
            <v>89632.8</v>
          </cell>
          <cell r="J32">
            <v>111696.4</v>
          </cell>
        </row>
        <row r="150">
          <cell r="F150">
            <v>180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989286.34</v>
          </cell>
          <cell r="H10">
            <v>1640335.318</v>
          </cell>
          <cell r="I10">
            <v>2087228.1890000002</v>
          </cell>
          <cell r="J10">
            <v>2398230.3292999999</v>
          </cell>
          <cell r="K10">
            <v>297385.924</v>
          </cell>
          <cell r="L10">
            <v>636254.97400000005</v>
          </cell>
          <cell r="M10">
            <v>838550.49</v>
          </cell>
          <cell r="N10">
            <v>1049372.6302999998</v>
          </cell>
          <cell r="O10">
            <v>741900.41599999997</v>
          </cell>
          <cell r="P10">
            <v>1104080.344</v>
          </cell>
          <cell r="Q10">
            <v>1348677.699</v>
          </cell>
          <cell r="R10">
            <v>1448857.699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>
        <row r="23">
          <cell r="E23">
            <v>5409.3303000000014</v>
          </cell>
        </row>
      </sheetData>
      <sheetData sheetId="9"/>
      <sheetData sheetId="10"/>
      <sheetData sheetId="11">
        <row r="32">
          <cell r="F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68283.299999999988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49800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250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</row>
        <row r="153">
          <cell r="F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</row>
        <row r="104">
          <cell r="F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</row>
      </sheetData>
      <sheetData sheetId="32">
        <row r="32">
          <cell r="F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</row>
      </sheetData>
      <sheetData sheetId="33">
        <row r="32">
          <cell r="F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77443.167300000001</v>
          </cell>
        </row>
        <row r="140">
          <cell r="O140">
            <v>100000</v>
          </cell>
        </row>
        <row r="141">
          <cell r="K141">
            <v>56006.881999999998</v>
          </cell>
        </row>
      </sheetData>
      <sheetData sheetId="60">
        <row r="10">
          <cell r="G10">
            <v>989286.34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244293.7303</v>
          </cell>
          <cell r="G32">
            <v>63947.5</v>
          </cell>
          <cell r="H32">
            <v>128902</v>
          </cell>
          <cell r="I32">
            <v>178747.606</v>
          </cell>
          <cell r="J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  <cell r="G32">
            <v>1000</v>
          </cell>
          <cell r="H32">
            <v>7748.6</v>
          </cell>
          <cell r="I32">
            <v>11846.5</v>
          </cell>
          <cell r="J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F104">
            <v>33527.199999999997</v>
          </cell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  <cell r="G32">
            <v>1000</v>
          </cell>
          <cell r="H32">
            <v>4500</v>
          </cell>
          <cell r="I32">
            <v>5000</v>
          </cell>
          <cell r="J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  <cell r="G32">
            <v>1200</v>
          </cell>
          <cell r="H32">
            <v>5250</v>
          </cell>
          <cell r="I32">
            <v>13864.103999999999</v>
          </cell>
          <cell r="J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110648.29999999999</v>
          </cell>
          <cell r="I32">
            <v>166845.30000000002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115996.4</v>
          </cell>
          <cell r="G32">
            <v>29112.6</v>
          </cell>
          <cell r="H32">
            <v>67527.199999999997</v>
          </cell>
          <cell r="I32">
            <v>95932.800000000003</v>
          </cell>
          <cell r="J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147000</v>
          </cell>
          <cell r="F124">
            <v>147000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244330.7303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3437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68283.299999999988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</row>
        <row r="153">
          <cell r="F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12896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33797.199999999997</v>
          </cell>
        </row>
        <row r="104">
          <cell r="F104">
            <v>33797.199999999997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25493.5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12220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15500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2500</v>
          </cell>
          <cell r="J127">
            <v>2500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181304.40299999999</v>
          </cell>
        </row>
        <row r="152">
          <cell r="F152">
            <v>0</v>
          </cell>
        </row>
        <row r="153">
          <cell r="F153">
            <v>1000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16588.547999999999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14088.547999999999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2000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1500</v>
          </cell>
        </row>
        <row r="150">
          <cell r="F150">
            <v>0</v>
          </cell>
        </row>
      </sheetData>
      <sheetData sheetId="32">
        <row r="32">
          <cell r="F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</row>
      </sheetData>
      <sheetData sheetId="33">
        <row r="32">
          <cell r="F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215125.99999999997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2537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117996.4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114446.39999999999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500</v>
          </cell>
        </row>
        <row r="46">
          <cell r="K46">
            <v>150</v>
          </cell>
        </row>
        <row r="47">
          <cell r="K47">
            <v>700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13931.444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31443.167300000001</v>
          </cell>
        </row>
        <row r="140">
          <cell r="O140">
            <v>147000</v>
          </cell>
        </row>
        <row r="141">
          <cell r="K141">
            <v>56006.881999999998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09" t="s">
        <v>165</v>
      </c>
      <c r="C1" s="2109"/>
      <c r="D1" s="2109"/>
      <c r="E1" s="2109"/>
      <c r="F1" s="2109"/>
      <c r="G1" s="2109"/>
      <c r="H1" s="2109"/>
      <c r="I1" s="2109"/>
      <c r="J1" s="2109"/>
      <c r="K1" s="2109"/>
      <c r="L1" s="2109"/>
      <c r="M1" s="2109"/>
      <c r="N1" s="2109"/>
      <c r="O1" s="2109"/>
      <c r="P1" s="2109"/>
      <c r="Q1" s="2109"/>
      <c r="R1" s="2109"/>
    </row>
    <row r="2" spans="1:22" ht="12" customHeight="1">
      <c r="A2" s="130"/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</row>
    <row r="3" spans="1:22" ht="12" customHeight="1">
      <c r="A3" s="2110" t="s">
        <v>565</v>
      </c>
      <c r="B3" s="2110"/>
      <c r="C3" s="2110"/>
      <c r="D3" s="2110"/>
      <c r="E3" s="2110"/>
      <c r="F3" s="2110"/>
      <c r="G3" s="2110"/>
      <c r="H3" s="2110"/>
      <c r="I3" s="2110"/>
      <c r="J3" s="2110"/>
      <c r="K3" s="2110"/>
      <c r="L3" s="2110"/>
      <c r="M3" s="2110"/>
      <c r="N3" s="2110"/>
      <c r="O3" s="2110"/>
      <c r="P3" s="2110"/>
      <c r="Q3" s="2110"/>
      <c r="R3" s="2110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11" t="s">
        <v>167</v>
      </c>
      <c r="C5" s="2111"/>
      <c r="D5" s="2111"/>
      <c r="E5" s="2111"/>
      <c r="F5" s="2111"/>
      <c r="G5" s="2111"/>
      <c r="H5" s="2111"/>
      <c r="I5" s="2111"/>
      <c r="J5" s="2111"/>
      <c r="K5" s="2111"/>
      <c r="L5" s="2111"/>
      <c r="M5" s="2111"/>
      <c r="N5" s="2111"/>
      <c r="O5" s="2111"/>
      <c r="P5" s="2111"/>
      <c r="Q5" s="2111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12" t="s">
        <v>168</v>
      </c>
      <c r="O6" s="2112"/>
      <c r="P6" s="2112"/>
      <c r="Q6" s="2112"/>
      <c r="R6" s="2112"/>
    </row>
    <row r="7" spans="1:22" ht="21" customHeight="1">
      <c r="A7" s="2113" t="s">
        <v>169</v>
      </c>
      <c r="B7" s="2115" t="s">
        <v>170</v>
      </c>
      <c r="C7" s="2117" t="s">
        <v>171</v>
      </c>
      <c r="D7" s="2119" t="s">
        <v>172</v>
      </c>
      <c r="E7" s="2121" t="s">
        <v>173</v>
      </c>
      <c r="F7" s="2107" t="s">
        <v>174</v>
      </c>
      <c r="G7" s="2108" t="s">
        <v>175</v>
      </c>
      <c r="H7" s="2108"/>
      <c r="I7" s="2108"/>
      <c r="J7" s="2108"/>
      <c r="K7" s="2108" t="s">
        <v>176</v>
      </c>
      <c r="L7" s="2108"/>
      <c r="M7" s="2108"/>
      <c r="N7" s="2108"/>
      <c r="O7" s="2108" t="s">
        <v>177</v>
      </c>
      <c r="P7" s="2108"/>
      <c r="Q7" s="2108"/>
      <c r="R7" s="2108"/>
    </row>
    <row r="8" spans="1:22" ht="30.75" customHeight="1" thickBot="1">
      <c r="A8" s="2114"/>
      <c r="B8" s="2116"/>
      <c r="C8" s="2118"/>
      <c r="D8" s="2120"/>
      <c r="E8" s="2122"/>
      <c r="F8" s="2107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2123" t="s">
        <v>0</v>
      </c>
      <c r="B1" s="2123"/>
      <c r="C1" s="2123"/>
      <c r="D1" s="2123"/>
      <c r="E1" s="2123"/>
      <c r="F1" s="2123"/>
      <c r="G1" s="2123"/>
      <c r="H1" s="2123"/>
      <c r="I1" s="2123"/>
      <c r="J1" s="2123"/>
      <c r="K1" s="2123"/>
      <c r="L1" s="2123"/>
      <c r="M1" s="2123"/>
      <c r="N1" s="2123"/>
      <c r="O1" s="2123"/>
    </row>
    <row r="2" spans="1:23" s="1" customFormat="1" ht="15" customHeight="1">
      <c r="A2" s="2124" t="s">
        <v>566</v>
      </c>
      <c r="B2" s="2124"/>
      <c r="C2" s="2124"/>
      <c r="D2" s="2124"/>
      <c r="E2" s="2124"/>
      <c r="F2" s="2124"/>
      <c r="G2" s="2124"/>
      <c r="H2" s="2124"/>
      <c r="I2" s="2124"/>
      <c r="J2" s="2124"/>
      <c r="K2" s="2124"/>
      <c r="L2" s="2124"/>
      <c r="M2" s="2124"/>
      <c r="N2" s="2124"/>
      <c r="O2" s="2124"/>
    </row>
    <row r="3" spans="1:23" s="1" customFormat="1" ht="18" customHeight="1">
      <c r="A3" s="2125" t="s">
        <v>1</v>
      </c>
      <c r="B3" s="2125"/>
      <c r="C3" s="2125"/>
      <c r="D3" s="2125"/>
      <c r="E3" s="2125"/>
      <c r="F3" s="2125"/>
      <c r="G3" s="2125"/>
      <c r="H3" s="2125"/>
      <c r="I3" s="2125"/>
      <c r="J3" s="2125"/>
      <c r="K3" s="2125"/>
      <c r="L3" s="2125"/>
      <c r="M3" s="2125"/>
      <c r="N3" s="2125"/>
      <c r="O3" s="2125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2126" t="s">
        <v>3</v>
      </c>
      <c r="B5" s="2127" t="s">
        <v>4</v>
      </c>
      <c r="C5" s="2127" t="s">
        <v>5</v>
      </c>
      <c r="D5" s="2128" t="s">
        <v>6</v>
      </c>
      <c r="E5" s="2128"/>
      <c r="F5" s="2128"/>
      <c r="G5" s="2128"/>
      <c r="H5" s="2128" t="s">
        <v>7</v>
      </c>
      <c r="I5" s="2128"/>
      <c r="J5" s="2128"/>
      <c r="K5" s="2129"/>
      <c r="L5" s="2128" t="s">
        <v>8</v>
      </c>
      <c r="M5" s="2128"/>
      <c r="N5" s="2128"/>
      <c r="O5" s="2128"/>
      <c r="P5" s="8"/>
    </row>
    <row r="6" spans="1:23">
      <c r="A6" s="2126"/>
      <c r="B6" s="2127"/>
      <c r="C6" s="2127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2132" t="s">
        <v>165</v>
      </c>
      <c r="C1" s="2132"/>
      <c r="D1" s="2132"/>
      <c r="E1" s="2132"/>
      <c r="F1" s="2132"/>
      <c r="G1" s="2132"/>
      <c r="H1" s="2132"/>
      <c r="I1" s="2132"/>
      <c r="J1" s="2132"/>
      <c r="K1" s="2132"/>
      <c r="L1" s="2132"/>
      <c r="M1" s="2132"/>
      <c r="N1" s="2132"/>
      <c r="O1" s="2132"/>
      <c r="P1" s="2132"/>
      <c r="Q1" s="2132"/>
      <c r="R1" s="2132"/>
    </row>
    <row r="2" spans="1:22" ht="12" customHeight="1">
      <c r="A2" s="348"/>
      <c r="B2" s="2133"/>
      <c r="C2" s="2133"/>
      <c r="D2" s="2133"/>
      <c r="E2" s="2133"/>
      <c r="F2" s="2133"/>
      <c r="G2" s="2133"/>
      <c r="H2" s="2133"/>
      <c r="I2" s="2133"/>
      <c r="J2" s="2133"/>
      <c r="K2" s="2133"/>
      <c r="L2" s="2133"/>
      <c r="M2" s="2133"/>
      <c r="N2" s="2133"/>
      <c r="O2" s="2133"/>
      <c r="P2" s="2133"/>
      <c r="Q2" s="2133"/>
      <c r="R2" s="2133"/>
    </row>
    <row r="3" spans="1:22" ht="12" customHeight="1">
      <c r="A3" s="2133" t="s">
        <v>568</v>
      </c>
      <c r="B3" s="2133"/>
      <c r="C3" s="2133"/>
      <c r="D3" s="2133"/>
      <c r="E3" s="2133"/>
      <c r="F3" s="2133"/>
      <c r="G3" s="2133"/>
      <c r="H3" s="2133"/>
      <c r="I3" s="2133"/>
      <c r="J3" s="2133"/>
      <c r="K3" s="2133"/>
      <c r="L3" s="2133"/>
      <c r="M3" s="2133"/>
      <c r="N3" s="2133"/>
      <c r="O3" s="2133"/>
      <c r="P3" s="2133"/>
      <c r="Q3" s="2133"/>
      <c r="R3" s="2133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2134" t="s">
        <v>167</v>
      </c>
      <c r="C5" s="2134"/>
      <c r="D5" s="2134"/>
      <c r="E5" s="2134"/>
      <c r="F5" s="2134"/>
      <c r="G5" s="2134"/>
      <c r="H5" s="2134"/>
      <c r="I5" s="2134"/>
      <c r="J5" s="2134"/>
      <c r="K5" s="2134"/>
      <c r="L5" s="2134"/>
      <c r="M5" s="2134"/>
      <c r="N5" s="2134"/>
      <c r="O5" s="2134"/>
      <c r="P5" s="2134"/>
      <c r="Q5" s="2134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2135" t="s">
        <v>168</v>
      </c>
      <c r="O6" s="2135"/>
      <c r="P6" s="2135"/>
      <c r="Q6" s="2135"/>
      <c r="R6" s="2135"/>
    </row>
    <row r="7" spans="1:22" ht="21" customHeight="1">
      <c r="A7" s="2136" t="s">
        <v>169</v>
      </c>
      <c r="B7" s="2138" t="s">
        <v>170</v>
      </c>
      <c r="C7" s="2140" t="s">
        <v>171</v>
      </c>
      <c r="D7" s="2142" t="s">
        <v>172</v>
      </c>
      <c r="E7" s="2144" t="s">
        <v>173</v>
      </c>
      <c r="F7" s="2130" t="s">
        <v>174</v>
      </c>
      <c r="G7" s="2131" t="s">
        <v>175</v>
      </c>
      <c r="H7" s="2131"/>
      <c r="I7" s="2131"/>
      <c r="J7" s="2131"/>
      <c r="K7" s="2131" t="s">
        <v>176</v>
      </c>
      <c r="L7" s="2131"/>
      <c r="M7" s="2131"/>
      <c r="N7" s="2131"/>
      <c r="O7" s="2131" t="s">
        <v>177</v>
      </c>
      <c r="P7" s="2131"/>
      <c r="Q7" s="2131"/>
      <c r="R7" s="2131"/>
    </row>
    <row r="8" spans="1:22" ht="30.75" customHeight="1" thickBot="1">
      <c r="A8" s="2137"/>
      <c r="B8" s="2139"/>
      <c r="C8" s="2141"/>
      <c r="D8" s="2143"/>
      <c r="E8" s="2145"/>
      <c r="F8" s="2130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2146" t="s">
        <v>0</v>
      </c>
      <c r="B1" s="2146"/>
      <c r="C1" s="2146"/>
      <c r="D1" s="2146"/>
      <c r="E1" s="2146"/>
      <c r="F1" s="2146"/>
      <c r="G1" s="2146"/>
      <c r="H1" s="2146"/>
      <c r="I1" s="2146"/>
      <c r="J1" s="2146"/>
      <c r="K1" s="2146"/>
      <c r="L1" s="2146"/>
      <c r="M1" s="2146"/>
      <c r="N1" s="2146"/>
      <c r="O1" s="2146"/>
    </row>
    <row r="2" spans="1:23" s="267" customFormat="1" ht="15" customHeight="1">
      <c r="A2" s="2147" t="s">
        <v>567</v>
      </c>
      <c r="B2" s="2147"/>
      <c r="C2" s="2147"/>
      <c r="D2" s="2147"/>
      <c r="E2" s="2147"/>
      <c r="F2" s="2147"/>
      <c r="G2" s="2147"/>
      <c r="H2" s="2147"/>
      <c r="I2" s="2147"/>
      <c r="J2" s="2147"/>
      <c r="K2" s="2147"/>
      <c r="L2" s="2147"/>
      <c r="M2" s="2147"/>
      <c r="N2" s="2147"/>
      <c r="O2" s="2147"/>
    </row>
    <row r="3" spans="1:23" s="267" customFormat="1" ht="18" customHeight="1">
      <c r="A3" s="2148" t="s">
        <v>1</v>
      </c>
      <c r="B3" s="2148"/>
      <c r="C3" s="2148"/>
      <c r="D3" s="2148"/>
      <c r="E3" s="2148"/>
      <c r="F3" s="2148"/>
      <c r="G3" s="2148"/>
      <c r="H3" s="2148"/>
      <c r="I3" s="2148"/>
      <c r="J3" s="2148"/>
      <c r="K3" s="2148"/>
      <c r="L3" s="2148"/>
      <c r="M3" s="2148"/>
      <c r="N3" s="2148"/>
      <c r="O3" s="2148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2149" t="s">
        <v>3</v>
      </c>
      <c r="B5" s="2150" t="s">
        <v>4</v>
      </c>
      <c r="C5" s="2150" t="s">
        <v>5</v>
      </c>
      <c r="D5" s="2151" t="s">
        <v>6</v>
      </c>
      <c r="E5" s="2151"/>
      <c r="F5" s="2151"/>
      <c r="G5" s="2151"/>
      <c r="H5" s="2151" t="s">
        <v>7</v>
      </c>
      <c r="I5" s="2151"/>
      <c r="J5" s="2151"/>
      <c r="K5" s="2152"/>
      <c r="L5" s="2151" t="s">
        <v>8</v>
      </c>
      <c r="M5" s="2151"/>
      <c r="N5" s="2151"/>
      <c r="O5" s="2151"/>
      <c r="P5" s="274"/>
    </row>
    <row r="6" spans="1:23">
      <c r="A6" s="2149"/>
      <c r="B6" s="2150"/>
      <c r="C6" s="2150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53" t="s">
        <v>981</v>
      </c>
      <c r="B1" s="2153"/>
      <c r="C1" s="2153"/>
      <c r="D1" s="2153"/>
      <c r="E1" s="2153"/>
      <c r="F1" s="2153"/>
      <c r="G1" s="2153"/>
      <c r="H1" s="2153"/>
      <c r="I1" s="2153"/>
    </row>
    <row r="2" spans="1:14" ht="31.5" customHeight="1">
      <c r="A2" s="2154" t="s">
        <v>982</v>
      </c>
      <c r="B2" s="2154"/>
      <c r="C2" s="2154"/>
      <c r="D2" s="2154"/>
      <c r="E2" s="2154"/>
      <c r="F2" s="2154"/>
      <c r="G2" s="2154"/>
      <c r="H2" s="2154"/>
      <c r="I2" s="2154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55" t="s">
        <v>169</v>
      </c>
      <c r="B5" s="2156" t="s">
        <v>984</v>
      </c>
      <c r="C5" s="2157" t="s">
        <v>171</v>
      </c>
      <c r="D5" s="2157" t="s">
        <v>172</v>
      </c>
      <c r="E5" s="2158" t="s">
        <v>985</v>
      </c>
      <c r="F5" s="812"/>
      <c r="G5" s="2155" t="s">
        <v>986</v>
      </c>
      <c r="H5" s="2159" t="s">
        <v>675</v>
      </c>
      <c r="I5" s="2159"/>
    </row>
    <row r="6" spans="1:14" s="815" customFormat="1" ht="44.25" customHeight="1">
      <c r="A6" s="2155"/>
      <c r="B6" s="2156"/>
      <c r="C6" s="2157"/>
      <c r="D6" s="2157"/>
      <c r="E6" s="2158"/>
      <c r="F6" s="812"/>
      <c r="G6" s="2155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60" t="s">
        <v>687</v>
      </c>
      <c r="B1" s="2160"/>
      <c r="C1" s="2160"/>
      <c r="D1" s="2160"/>
      <c r="E1" s="2160"/>
      <c r="F1" s="2160"/>
    </row>
    <row r="2" spans="1:9" s="488" customFormat="1" ht="31.5" customHeight="1">
      <c r="A2" s="2161" t="s">
        <v>688</v>
      </c>
      <c r="B2" s="2161"/>
      <c r="C2" s="2161"/>
      <c r="D2" s="2161"/>
      <c r="E2" s="2161"/>
      <c r="F2" s="2161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62" t="s">
        <v>169</v>
      </c>
      <c r="B5" s="628" t="s">
        <v>690</v>
      </c>
      <c r="C5" s="629"/>
      <c r="D5" s="2164" t="s">
        <v>572</v>
      </c>
      <c r="E5" s="2166" t="s">
        <v>191</v>
      </c>
      <c r="F5" s="2167"/>
    </row>
    <row r="6" spans="1:9" s="488" customFormat="1" ht="33" customHeight="1" thickBot="1">
      <c r="A6" s="2163"/>
      <c r="B6" s="630" t="s">
        <v>691</v>
      </c>
      <c r="C6" s="631" t="s">
        <v>692</v>
      </c>
      <c r="D6" s="2165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68" t="s">
        <v>671</v>
      </c>
      <c r="B1" s="2168"/>
      <c r="C1" s="2168"/>
      <c r="D1" s="2168"/>
      <c r="E1" s="2168"/>
      <c r="F1" s="2168"/>
      <c r="G1" s="2168"/>
      <c r="H1" s="2168"/>
    </row>
    <row r="2" spans="1:11" s="562" customFormat="1" ht="36" customHeight="1">
      <c r="A2" s="2169" t="s">
        <v>672</v>
      </c>
      <c r="B2" s="2169"/>
      <c r="C2" s="2169"/>
      <c r="D2" s="2169"/>
      <c r="E2" s="2169"/>
      <c r="F2" s="2169"/>
      <c r="G2" s="2169"/>
      <c r="H2" s="2169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2162" t="s">
        <v>169</v>
      </c>
      <c r="B5" s="2170" t="s">
        <v>170</v>
      </c>
      <c r="C5" s="2172" t="s">
        <v>171</v>
      </c>
      <c r="D5" s="2174" t="s">
        <v>172</v>
      </c>
      <c r="E5" s="2176" t="s">
        <v>173</v>
      </c>
      <c r="F5" s="2178" t="s">
        <v>674</v>
      </c>
      <c r="G5" s="2179" t="s">
        <v>675</v>
      </c>
      <c r="H5" s="2179"/>
    </row>
    <row r="6" spans="1:11" s="572" customFormat="1" ht="43.5" customHeight="1" thickBot="1">
      <c r="A6" s="2163"/>
      <c r="B6" s="2171"/>
      <c r="C6" s="2173"/>
      <c r="D6" s="2175"/>
      <c r="E6" s="2177"/>
      <c r="F6" s="2178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53" t="s">
        <v>981</v>
      </c>
      <c r="B1" s="2153"/>
      <c r="C1" s="2153"/>
      <c r="D1" s="2153"/>
      <c r="E1" s="2153"/>
      <c r="F1" s="2153"/>
      <c r="G1" s="2153"/>
      <c r="H1" s="2153"/>
      <c r="I1" s="2153"/>
    </row>
    <row r="2" spans="1:14" ht="31.5" customHeight="1">
      <c r="A2" s="2154" t="s">
        <v>982</v>
      </c>
      <c r="B2" s="2154"/>
      <c r="C2" s="2154"/>
      <c r="D2" s="2154"/>
      <c r="E2" s="2154"/>
      <c r="F2" s="2154"/>
      <c r="G2" s="2154"/>
      <c r="H2" s="2154"/>
      <c r="I2" s="2154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55" t="s">
        <v>169</v>
      </c>
      <c r="B5" s="2156" t="s">
        <v>984</v>
      </c>
      <c r="C5" s="2157" t="s">
        <v>171</v>
      </c>
      <c r="D5" s="2157" t="s">
        <v>172</v>
      </c>
      <c r="E5" s="2158" t="s">
        <v>985</v>
      </c>
      <c r="F5" s="812"/>
      <c r="G5" s="2155" t="s">
        <v>986</v>
      </c>
      <c r="H5" s="2159" t="s">
        <v>675</v>
      </c>
      <c r="I5" s="2159"/>
    </row>
    <row r="6" spans="1:14" s="815" customFormat="1" ht="44.25" customHeight="1">
      <c r="A6" s="2155"/>
      <c r="B6" s="2156"/>
      <c r="C6" s="2157"/>
      <c r="D6" s="2157"/>
      <c r="E6" s="2158"/>
      <c r="F6" s="812"/>
      <c r="G6" s="2155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60" t="s">
        <v>687</v>
      </c>
      <c r="B1" s="2160"/>
      <c r="C1" s="2160"/>
      <c r="D1" s="2160"/>
      <c r="E1" s="2160"/>
      <c r="F1" s="2160"/>
    </row>
    <row r="2" spans="1:9" s="488" customFormat="1" ht="31.5" customHeight="1">
      <c r="A2" s="2161" t="s">
        <v>688</v>
      </c>
      <c r="B2" s="2161"/>
      <c r="C2" s="2161"/>
      <c r="D2" s="2161"/>
      <c r="E2" s="2161"/>
      <c r="F2" s="2161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62" t="s">
        <v>169</v>
      </c>
      <c r="B5" s="628" t="s">
        <v>690</v>
      </c>
      <c r="C5" s="629"/>
      <c r="D5" s="2164" t="s">
        <v>572</v>
      </c>
      <c r="E5" s="2166" t="s">
        <v>191</v>
      </c>
      <c r="F5" s="2167"/>
    </row>
    <row r="6" spans="1:9" s="488" customFormat="1" ht="33" customHeight="1" thickBot="1">
      <c r="A6" s="2163"/>
      <c r="B6" s="630" t="s">
        <v>691</v>
      </c>
      <c r="C6" s="631" t="s">
        <v>692</v>
      </c>
      <c r="D6" s="2165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68" t="s">
        <v>671</v>
      </c>
      <c r="B1" s="2168"/>
      <c r="C1" s="2168"/>
      <c r="D1" s="2168"/>
      <c r="E1" s="2168"/>
      <c r="F1" s="2168"/>
      <c r="G1" s="2168"/>
      <c r="H1" s="2168"/>
    </row>
    <row r="2" spans="1:11" s="562" customFormat="1" ht="36" customHeight="1">
      <c r="A2" s="2169" t="s">
        <v>672</v>
      </c>
      <c r="B2" s="2169"/>
      <c r="C2" s="2169"/>
      <c r="D2" s="2169"/>
      <c r="E2" s="2169"/>
      <c r="F2" s="2169"/>
      <c r="G2" s="2169"/>
      <c r="H2" s="2169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2162" t="s">
        <v>169</v>
      </c>
      <c r="B5" s="2170" t="s">
        <v>170</v>
      </c>
      <c r="C5" s="2172" t="s">
        <v>171</v>
      </c>
      <c r="D5" s="2174" t="s">
        <v>172</v>
      </c>
      <c r="E5" s="2176" t="s">
        <v>173</v>
      </c>
      <c r="F5" s="2178" t="s">
        <v>674</v>
      </c>
      <c r="G5" s="2179" t="s">
        <v>675</v>
      </c>
      <c r="H5" s="2179"/>
    </row>
    <row r="6" spans="1:11" s="572" customFormat="1" ht="43.5" customHeight="1" thickBot="1">
      <c r="A6" s="2163"/>
      <c r="B6" s="2171"/>
      <c r="C6" s="2173"/>
      <c r="D6" s="2175"/>
      <c r="E6" s="2177"/>
      <c r="F6" s="2178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2180" t="s">
        <v>569</v>
      </c>
      <c r="B1" s="2180"/>
      <c r="C1" s="2180"/>
      <c r="D1" s="2180"/>
      <c r="E1" s="2180"/>
      <c r="F1" s="2180"/>
    </row>
    <row r="2" spans="1:11" s="489" customFormat="1" ht="18" customHeight="1">
      <c r="A2" s="2181" t="s">
        <v>570</v>
      </c>
      <c r="B2" s="2181"/>
      <c r="C2" s="2181"/>
      <c r="D2" s="2181"/>
      <c r="E2" s="2181"/>
      <c r="F2" s="2181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2182" t="s">
        <v>3</v>
      </c>
      <c r="B5" s="2182" t="s">
        <v>4</v>
      </c>
      <c r="C5" s="2182" t="s">
        <v>5</v>
      </c>
      <c r="D5" s="2182" t="s">
        <v>572</v>
      </c>
      <c r="E5" s="496" t="s">
        <v>191</v>
      </c>
      <c r="F5" s="496"/>
    </row>
    <row r="6" spans="1:11" s="497" customFormat="1" ht="57.75" customHeight="1">
      <c r="A6" s="2183"/>
      <c r="B6" s="2183"/>
      <c r="C6" s="2183"/>
      <c r="D6" s="2183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V321"/>
  <sheetViews>
    <sheetView topLeftCell="A102" zoomScale="160" zoomScaleNormal="160" workbookViewId="0">
      <selection activeCell="M12" sqref="M12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09" t="s">
        <v>165</v>
      </c>
      <c r="C1" s="2109"/>
      <c r="D1" s="2109"/>
      <c r="E1" s="2109"/>
      <c r="F1" s="2109"/>
      <c r="G1" s="2109"/>
      <c r="H1" s="2109"/>
      <c r="I1" s="2109"/>
      <c r="J1" s="2109"/>
      <c r="K1" s="2109"/>
      <c r="L1" s="2109"/>
      <c r="M1" s="2109"/>
      <c r="N1" s="2109"/>
      <c r="O1" s="2109"/>
      <c r="P1" s="2109"/>
      <c r="Q1" s="2109"/>
      <c r="R1" s="2109"/>
    </row>
    <row r="2" spans="1:22" ht="12" customHeight="1">
      <c r="A2" s="130"/>
      <c r="B2" s="2110"/>
      <c r="C2" s="2110"/>
      <c r="D2" s="2110"/>
      <c r="E2" s="2110"/>
      <c r="F2" s="2110"/>
      <c r="G2" s="2110"/>
      <c r="H2" s="2110"/>
      <c r="I2" s="2110"/>
      <c r="J2" s="2110"/>
      <c r="K2" s="2110"/>
      <c r="L2" s="2110"/>
      <c r="M2" s="2110"/>
      <c r="N2" s="2110"/>
      <c r="O2" s="2110"/>
      <c r="P2" s="2110"/>
      <c r="Q2" s="2110"/>
      <c r="R2" s="2110"/>
    </row>
    <row r="3" spans="1:22" ht="12" customHeight="1">
      <c r="A3" s="2110" t="s">
        <v>1052</v>
      </c>
      <c r="B3" s="2110"/>
      <c r="C3" s="2110"/>
      <c r="D3" s="2110"/>
      <c r="E3" s="2110"/>
      <c r="F3" s="2110"/>
      <c r="G3" s="2110"/>
      <c r="H3" s="2110"/>
      <c r="I3" s="2110"/>
      <c r="J3" s="2110"/>
      <c r="K3" s="2110"/>
      <c r="L3" s="2110"/>
      <c r="M3" s="2110"/>
      <c r="N3" s="2110"/>
      <c r="O3" s="2110"/>
      <c r="P3" s="2110"/>
      <c r="Q3" s="2110"/>
      <c r="R3" s="2110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11" t="s">
        <v>167</v>
      </c>
      <c r="C5" s="2111"/>
      <c r="D5" s="2111"/>
      <c r="E5" s="2111"/>
      <c r="F5" s="2111"/>
      <c r="G5" s="2111"/>
      <c r="H5" s="2111"/>
      <c r="I5" s="2111"/>
      <c r="J5" s="2111"/>
      <c r="K5" s="2111"/>
      <c r="L5" s="2111"/>
      <c r="M5" s="2111"/>
      <c r="N5" s="2111"/>
      <c r="O5" s="2111"/>
      <c r="P5" s="2111"/>
      <c r="Q5" s="2111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12" t="s">
        <v>168</v>
      </c>
      <c r="O6" s="2112"/>
      <c r="P6" s="2112"/>
      <c r="Q6" s="2112"/>
      <c r="R6" s="2112"/>
    </row>
    <row r="7" spans="1:22" ht="21" customHeight="1">
      <c r="A7" s="2113" t="s">
        <v>169</v>
      </c>
      <c r="B7" s="2115" t="s">
        <v>170</v>
      </c>
      <c r="C7" s="2117" t="s">
        <v>171</v>
      </c>
      <c r="D7" s="2119" t="s">
        <v>172</v>
      </c>
      <c r="E7" s="2121" t="s">
        <v>173</v>
      </c>
      <c r="F7" s="2107" t="s">
        <v>174</v>
      </c>
      <c r="G7" s="2108" t="s">
        <v>175</v>
      </c>
      <c r="H7" s="2108"/>
      <c r="I7" s="2108"/>
      <c r="J7" s="2108"/>
      <c r="K7" s="2108" t="s">
        <v>176</v>
      </c>
      <c r="L7" s="2108"/>
      <c r="M7" s="2108"/>
      <c r="N7" s="2108"/>
      <c r="O7" s="2108" t="s">
        <v>177</v>
      </c>
      <c r="P7" s="2108"/>
      <c r="Q7" s="2108"/>
      <c r="R7" s="2108"/>
    </row>
    <row r="8" spans="1:22" ht="30.75" customHeight="1" thickBot="1">
      <c r="A8" s="2114"/>
      <c r="B8" s="2116"/>
      <c r="C8" s="2118"/>
      <c r="D8" s="2120"/>
      <c r="E8" s="2122"/>
      <c r="F8" s="2107"/>
      <c r="G8" s="900" t="s">
        <v>178</v>
      </c>
      <c r="H8" s="900" t="s">
        <v>179</v>
      </c>
      <c r="I8" s="900" t="s">
        <v>180</v>
      </c>
      <c r="J8" s="900" t="s">
        <v>181</v>
      </c>
      <c r="K8" s="900" t="s">
        <v>178</v>
      </c>
      <c r="L8" s="900" t="s">
        <v>179</v>
      </c>
      <c r="M8" s="900" t="s">
        <v>180</v>
      </c>
      <c r="N8" s="900" t="s">
        <v>181</v>
      </c>
      <c r="O8" s="900" t="s">
        <v>178</v>
      </c>
      <c r="P8" s="900" t="s">
        <v>179</v>
      </c>
      <c r="Q8" s="900" t="s">
        <v>180</v>
      </c>
      <c r="R8" s="900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900">
        <v>13</v>
      </c>
      <c r="P9" s="900">
        <v>14</v>
      </c>
      <c r="Q9" s="900">
        <v>15</v>
      </c>
      <c r="R9" s="900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899"/>
      <c r="G10" s="154">
        <f>K10+O10-'[3]ekam erams bashx nor'!L140</f>
        <v>981817.00150000001</v>
      </c>
      <c r="H10" s="154">
        <f>L10+P10-'[3]ekam erams bashx nor'!M140</f>
        <v>1855139.737</v>
      </c>
      <c r="I10" s="88">
        <f>M10+Q10-'[3]ekam erams bashx nor'!N140</f>
        <v>2661070.2885000003</v>
      </c>
      <c r="J10" s="154">
        <f>N10+R10-'[3]ekam erams bashx nor'!O140</f>
        <v>3014128.5003999998</v>
      </c>
      <c r="K10" s="88">
        <f t="shared" ref="K10:R10" si="0">K11+K46+K64+K90+K143+K163+K183+K212+K242+K273+K305</f>
        <v>258706.71149999998</v>
      </c>
      <c r="L10" s="88">
        <f t="shared" si="0"/>
        <v>507910.10599999997</v>
      </c>
      <c r="M10" s="88">
        <f t="shared" si="0"/>
        <v>711122.16950000008</v>
      </c>
      <c r="N10" s="88">
        <f>N11+N46+N64+N90+N143+N163+N183+N212+N242+N273+N305</f>
        <v>966845.53739999991</v>
      </c>
      <c r="O10" s="88">
        <f t="shared" si="0"/>
        <v>758110.29</v>
      </c>
      <c r="P10" s="88">
        <f t="shared" si="0"/>
        <v>1430229.6310000001</v>
      </c>
      <c r="Q10" s="88">
        <f t="shared" si="0"/>
        <v>2052948.1190000002</v>
      </c>
      <c r="R10" s="88">
        <f t="shared" si="0"/>
        <v>2225282.963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93860.800499999998</v>
      </c>
      <c r="H11" s="164">
        <f t="shared" si="1"/>
        <v>182402.3</v>
      </c>
      <c r="I11" s="164">
        <f t="shared" si="1"/>
        <v>256182.6005</v>
      </c>
      <c r="J11" s="164">
        <f t="shared" si="1"/>
        <v>309536.27799999999</v>
      </c>
      <c r="K11" s="164">
        <f>K13+K18+K22+K27+K30+K33+K36+K39</f>
        <v>85060.800499999998</v>
      </c>
      <c r="L11" s="164">
        <f t="shared" ref="L11:R11" si="2">L13+L18+L22+L27+L30+L33+L36+L39</f>
        <v>164717.29999999999</v>
      </c>
      <c r="M11" s="165">
        <f t="shared" si="2"/>
        <v>238497.6005</v>
      </c>
      <c r="N11" s="164">
        <f>N13+N18+N22+N27+N30+N33+N36+N39</f>
        <v>291716.27799999999</v>
      </c>
      <c r="O11" s="166">
        <f t="shared" si="2"/>
        <v>8800</v>
      </c>
      <c r="P11" s="166">
        <f t="shared" si="2"/>
        <v>17685</v>
      </c>
      <c r="Q11" s="166">
        <f>Q13+Q18+Q22+Q27+Q30+Q33+Q36+Q39</f>
        <v>17685</v>
      </c>
      <c r="R11" s="166">
        <f t="shared" si="2"/>
        <v>17820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69845.510999999999</v>
      </c>
      <c r="H13" s="177">
        <f t="shared" si="1"/>
        <v>127024.011</v>
      </c>
      <c r="I13" s="177">
        <f t="shared" si="1"/>
        <v>179201.81099999999</v>
      </c>
      <c r="J13" s="177">
        <f t="shared" si="1"/>
        <v>212108.511</v>
      </c>
      <c r="K13" s="177">
        <f>K15+K16+K17</f>
        <v>61445.510999999999</v>
      </c>
      <c r="L13" s="177">
        <f t="shared" ref="L13:R13" si="3">L15+L16+L17</f>
        <v>114489.011</v>
      </c>
      <c r="M13" s="177">
        <f t="shared" si="3"/>
        <v>166666.81099999999</v>
      </c>
      <c r="N13" s="177">
        <f t="shared" si="3"/>
        <v>199438.511</v>
      </c>
      <c r="O13" s="178">
        <f t="shared" si="3"/>
        <v>8400</v>
      </c>
      <c r="P13" s="178">
        <f t="shared" si="3"/>
        <v>12535</v>
      </c>
      <c r="Q13" s="178">
        <f t="shared" si="3"/>
        <v>12535</v>
      </c>
      <c r="R13" s="178">
        <f t="shared" si="3"/>
        <v>12670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69845.510999999999</v>
      </c>
      <c r="H15" s="88">
        <f t="shared" si="1"/>
        <v>127024.011</v>
      </c>
      <c r="I15" s="88">
        <f t="shared" si="1"/>
        <v>179201.81099999999</v>
      </c>
      <c r="J15" s="88">
        <f t="shared" si="1"/>
        <v>212108.511</v>
      </c>
      <c r="K15" s="184">
        <f>[3]aparat!G32</f>
        <v>61445.510999999999</v>
      </c>
      <c r="L15" s="184">
        <f>[3]aparat!H32</f>
        <v>114489.011</v>
      </c>
      <c r="M15" s="184">
        <f>[3]aparat!I32</f>
        <v>166666.81099999999</v>
      </c>
      <c r="N15" s="184">
        <f>[3]aparat!J32</f>
        <v>199438.511</v>
      </c>
      <c r="O15" s="185">
        <f>[3]aparat!G150</f>
        <v>8400</v>
      </c>
      <c r="P15" s="185">
        <f>[3]aparat!H150</f>
        <v>12535</v>
      </c>
      <c r="Q15" s="185">
        <f>[3]aparat!I150</f>
        <v>12535</v>
      </c>
      <c r="R15" s="185">
        <f>[3]aparat!J150</f>
        <v>12670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1924.6220000000001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1924.6220000000001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1924.6220000000001</v>
      </c>
      <c r="I26" s="88">
        <f t="shared" si="1"/>
        <v>2884.1224999999999</v>
      </c>
      <c r="J26" s="88">
        <f t="shared" si="1"/>
        <v>3327</v>
      </c>
      <c r="K26" s="184">
        <f>'[3]zags '!G32+'[3]վեկտոր պլյուս'!G32</f>
        <v>967.62249999999995</v>
      </c>
      <c r="L26" s="184">
        <f>'[3]zags '!H32+'[3]վեկտոր պլյուս'!H32</f>
        <v>1924.6220000000001</v>
      </c>
      <c r="M26" s="184">
        <f>'[3]zags '!I32+'[3]վեկտոր պլյուս'!I32</f>
        <v>2884.1224999999999</v>
      </c>
      <c r="N26" s="184">
        <f>'[3]zags '!J32+'[3]վեկտոր պլյուս'!J32</f>
        <v>3327</v>
      </c>
      <c r="O26" s="185">
        <f>'[3]zags '!G151+'[3]վեկտոր պլյուս'!G151</f>
        <v>0</v>
      </c>
      <c r="P26" s="185">
        <f>'[3]zags '!H151+'[3]վեկտոր պլյուս'!H151</f>
        <v>0</v>
      </c>
      <c r="Q26" s="185">
        <f>'[3]zags '!I151+'[3]վեկտոր պլյուս'!I151</f>
        <v>0</v>
      </c>
      <c r="R26" s="185">
        <f>'[3]zags '!J151+'[3]վեկտոր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23047.667000000001</v>
      </c>
      <c r="H33" s="154">
        <f t="shared" si="1"/>
        <v>53453.667000000001</v>
      </c>
      <c r="I33" s="154">
        <f t="shared" si="1"/>
        <v>74096.667000000001</v>
      </c>
      <c r="J33" s="154">
        <f t="shared" si="1"/>
        <v>94100.767000000007</v>
      </c>
      <c r="K33" s="185">
        <f>K35</f>
        <v>22647.667000000001</v>
      </c>
      <c r="L33" s="185">
        <f t="shared" ref="L33:R33" si="8">L35</f>
        <v>48303.667000000001</v>
      </c>
      <c r="M33" s="185">
        <f t="shared" si="8"/>
        <v>68946.667000000001</v>
      </c>
      <c r="N33" s="185">
        <f t="shared" si="8"/>
        <v>88950.767000000007</v>
      </c>
      <c r="O33" s="185">
        <f t="shared" si="8"/>
        <v>400</v>
      </c>
      <c r="P33" s="185">
        <f t="shared" si="8"/>
        <v>5150</v>
      </c>
      <c r="Q33" s="185">
        <f t="shared" si="8"/>
        <v>5150</v>
      </c>
      <c r="R33" s="185">
        <f t="shared" si="8"/>
        <v>5150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23047.667000000001</v>
      </c>
      <c r="H35" s="154">
        <f t="shared" si="1"/>
        <v>53453.667000000001</v>
      </c>
      <c r="I35" s="154">
        <f t="shared" si="1"/>
        <v>74096.667000000001</v>
      </c>
      <c r="J35" s="154">
        <f t="shared" si="1"/>
        <v>94100.767000000007</v>
      </c>
      <c r="K35" s="185">
        <f>[3]turq!G32</f>
        <v>22647.667000000001</v>
      </c>
      <c r="L35" s="185">
        <f>[3]turq!H32</f>
        <v>48303.667000000001</v>
      </c>
      <c r="M35" s="185">
        <f>[3]turq!I32</f>
        <v>68946.667000000001</v>
      </c>
      <c r="N35" s="185">
        <f>[3]turq!F32</f>
        <v>88950.767000000007</v>
      </c>
      <c r="O35" s="185">
        <f>[3]turq!G151</f>
        <v>400</v>
      </c>
      <c r="P35" s="185">
        <f>[3]turq!H151</f>
        <v>5150</v>
      </c>
      <c r="Q35" s="185">
        <f>[3]turq!I151</f>
        <v>5150</v>
      </c>
      <c r="R35" s="185">
        <f>[3]turq!J151</f>
        <v>5150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744714.56900000002</v>
      </c>
      <c r="J90" s="164">
        <f t="shared" si="22"/>
        <v>772771.36900000006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28502.889000000003</v>
      </c>
      <c r="N90" s="199">
        <f t="shared" si="27"/>
        <v>34460.688999999998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5307.6890000000003</v>
      </c>
      <c r="J96" s="154">
        <f t="shared" si="22"/>
        <v>5619.6890000000003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5307.6890000000003</v>
      </c>
      <c r="N96" s="185">
        <f t="shared" si="29"/>
        <v>5619.6890000000003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5307.6890000000003</v>
      </c>
      <c r="J98" s="207">
        <f t="shared" si="22"/>
        <v>5619.6890000000003</v>
      </c>
      <c r="K98" s="208">
        <f>[3]gjuxatntes!G34</f>
        <v>0</v>
      </c>
      <c r="L98" s="208">
        <f>[3]gjuxatntes!H34</f>
        <v>312</v>
      </c>
      <c r="M98" s="208">
        <f>[3]gjuxatntes!I34</f>
        <v>5307.6890000000003</v>
      </c>
      <c r="N98" s="208">
        <f>[3]gjuxatntes!J34</f>
        <v>5619.6890000000003</v>
      </c>
      <c r="O98" s="209">
        <f>[3]gjuxatntes!G153</f>
        <v>0</v>
      </c>
      <c r="P98" s="209">
        <f>[3]gjuxatntes!H153</f>
        <v>0</v>
      </c>
      <c r="Q98" s="209">
        <f>[3]gjuxatntes!I153</f>
        <v>0</v>
      </c>
      <c r="R98" s="209">
        <f>[3]gjuxatntes!J153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[3]gazafikacum!G134</f>
        <v>147651.69200000001</v>
      </c>
      <c r="P105" s="213">
        <f>[3]gazafikacum!H134</f>
        <v>156483.69200000001</v>
      </c>
      <c r="Q105" s="213">
        <f>[3]gazafikacum!I134</f>
        <v>426531.42700000003</v>
      </c>
      <c r="R105" s="213">
        <f>[3]gazafikacum!J134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'[3]chanap transp'!G32</f>
        <v>10556.4</v>
      </c>
      <c r="L117" s="185">
        <f>'[3]chanap transp'!H32</f>
        <v>17399.8</v>
      </c>
      <c r="M117" s="185">
        <f>'[3]chanap transp'!I32</f>
        <v>23195.200000000001</v>
      </c>
      <c r="N117" s="185">
        <f>'[3]chanap transp'!J32</f>
        <v>28841</v>
      </c>
      <c r="O117" s="189">
        <f>'[3]chanap transp'!G151</f>
        <v>120313.8</v>
      </c>
      <c r="P117" s="189">
        <f>'[3]chanap transp'!H151</f>
        <v>286502</v>
      </c>
      <c r="Q117" s="189">
        <f>'[3]chanap transp'!I151</f>
        <v>484680.25300000003</v>
      </c>
      <c r="R117" s="189">
        <f>'[3]chanap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'[3]transp nax'!G150</f>
        <v>0</v>
      </c>
      <c r="P137" s="171">
        <f>'[3]transp nax'!H150</f>
        <v>0</v>
      </c>
      <c r="Q137" s="171">
        <f>'[3]transp nax'!I150</f>
        <v>0</v>
      </c>
      <c r="R137" s="171">
        <f>'[3]transp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'[3]ajl nax'!G32</f>
        <v>0</v>
      </c>
      <c r="L139" s="171">
        <f>'[3]ajl nax'!H32</f>
        <v>0</v>
      </c>
      <c r="M139" s="171">
        <f>'[3]ajl nax'!I32</f>
        <v>0</v>
      </c>
      <c r="N139" s="171">
        <f>'[3]ajl nax'!J32</f>
        <v>0</v>
      </c>
      <c r="O139" s="171">
        <f>'[3]ajl nax'!G150</f>
        <v>0</v>
      </c>
      <c r="P139" s="171">
        <f>'[3]ajl nax'!H150</f>
        <v>0</v>
      </c>
      <c r="Q139" s="171">
        <f>'[3]ajl nax'!I150</f>
        <v>0</v>
      </c>
      <c r="R139" s="171">
        <f>'[3]ajl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'[3]tntes harab'!G34</f>
        <v>0</v>
      </c>
      <c r="L142" s="185">
        <f>'[3]tntes harab'!H34</f>
        <v>0</v>
      </c>
      <c r="M142" s="185">
        <f>'[3]tntes harab'!I34</f>
        <v>0</v>
      </c>
      <c r="N142" s="185">
        <f>'[3]tntes harab'!J34</f>
        <v>0</v>
      </c>
      <c r="O142" s="190">
        <f>'[3]tntes harab'!G152</f>
        <v>-65000</v>
      </c>
      <c r="P142" s="190">
        <f>'[3]tntes harab'!H152</f>
        <v>-130000</v>
      </c>
      <c r="Q142" s="190">
        <f>'[3]tntes harab'!I152</f>
        <v>-195000</v>
      </c>
      <c r="R142" s="190">
        <f>'[3]tntes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30607.111000000001</v>
      </c>
      <c r="H143" s="166">
        <f t="shared" si="36"/>
        <v>54162.2</v>
      </c>
      <c r="I143" s="166">
        <f t="shared" si="36"/>
        <v>75415.25</v>
      </c>
      <c r="J143" s="166">
        <f t="shared" si="36"/>
        <v>97707.95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91890.15</v>
      </c>
      <c r="O143" s="199">
        <f t="shared" si="38"/>
        <v>3160</v>
      </c>
      <c r="P143" s="199">
        <f t="shared" si="38"/>
        <v>3160</v>
      </c>
      <c r="Q143" s="199">
        <f t="shared" si="38"/>
        <v>3160</v>
      </c>
      <c r="R143" s="199">
        <f t="shared" si="38"/>
        <v>5817.8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88476.7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85818.9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88476.7</v>
      </c>
      <c r="K147" s="185">
        <f>[3]axb!G32</f>
        <v>26447.111000000001</v>
      </c>
      <c r="L147" s="185">
        <f>[3]axb!H32</f>
        <v>46179.95</v>
      </c>
      <c r="M147" s="185">
        <f>[3]axb!I32</f>
        <v>66184</v>
      </c>
      <c r="N147" s="185">
        <f>[3]axb!J32</f>
        <v>85818.9</v>
      </c>
      <c r="O147" s="190">
        <f>[3]axb!G151</f>
        <v>0</v>
      </c>
      <c r="P147" s="190">
        <f>[3]axb!H151</f>
        <v>0</v>
      </c>
      <c r="Q147" s="190">
        <f>[3]axb!I151</f>
        <v>0</v>
      </c>
      <c r="R147" s="190">
        <f>[3]axb!J151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4160</v>
      </c>
      <c r="H160" s="154">
        <f t="shared" si="36"/>
        <v>7982.25</v>
      </c>
      <c r="I160" s="154">
        <f t="shared" si="36"/>
        <v>9231.25</v>
      </c>
      <c r="J160" s="154">
        <f t="shared" si="36"/>
        <v>9231.25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3160</v>
      </c>
      <c r="P160" s="185">
        <f t="shared" si="44"/>
        <v>3160</v>
      </c>
      <c r="Q160" s="185">
        <f t="shared" si="44"/>
        <v>3160</v>
      </c>
      <c r="R160" s="185">
        <f t="shared" si="44"/>
        <v>3160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4160</v>
      </c>
      <c r="H162" s="154">
        <f t="shared" si="36"/>
        <v>7982.25</v>
      </c>
      <c r="I162" s="154">
        <f t="shared" si="36"/>
        <v>9231.25</v>
      </c>
      <c r="J162" s="154">
        <f t="shared" si="36"/>
        <v>9231.25</v>
      </c>
      <c r="K162" s="185">
        <f>'[3]srgaka mig'!G32</f>
        <v>1000</v>
      </c>
      <c r="L162" s="185">
        <f>'[3]srgaka mig'!H32</f>
        <v>4822.25</v>
      </c>
      <c r="M162" s="185">
        <f>'[3]srgaka mig'!I32</f>
        <v>6071.25</v>
      </c>
      <c r="N162" s="185">
        <f>'[3]srgaka mig'!J32</f>
        <v>6071.25</v>
      </c>
      <c r="O162" s="190">
        <f>'[3]srgaka mig'!G151</f>
        <v>3160</v>
      </c>
      <c r="P162" s="190">
        <f>'[3]srgaka mig'!H151</f>
        <v>3160</v>
      </c>
      <c r="Q162" s="190">
        <f>'[3]srgaka mig'!I151</f>
        <v>3160</v>
      </c>
      <c r="R162" s="190">
        <f>'[3]srgaka mig'!J151</f>
        <v>3160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718759.84400000004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687320.04399999999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445545.076</v>
      </c>
      <c r="K165" s="185">
        <f>'[3]bnak shin'!G32</f>
        <v>2350</v>
      </c>
      <c r="L165" s="185">
        <f>'[3]bnak shin'!H32</f>
        <v>4938</v>
      </c>
      <c r="M165" s="185">
        <f>'[3]bnak shin'!I32</f>
        <v>8542.1</v>
      </c>
      <c r="N165" s="185">
        <f>'[3]bnak shin'!J32</f>
        <v>10448.5</v>
      </c>
      <c r="O165" s="185">
        <f>'[3]bnak shin'!G150</f>
        <v>203365</v>
      </c>
      <c r="P165" s="185">
        <f>'[3]bnak shin'!H150</f>
        <v>203365</v>
      </c>
      <c r="Q165" s="185">
        <f>'[3]bnak shin'!I150</f>
        <v>303365</v>
      </c>
      <c r="R165" s="185">
        <f>'[3]bnak shin'!J150</f>
        <v>435096.576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445345.076</v>
      </c>
      <c r="K167" s="185">
        <f>'[3]bnak shin'!G104</f>
        <v>2350</v>
      </c>
      <c r="L167" s="185">
        <f>'[3]bnak shin'!H104</f>
        <v>4738</v>
      </c>
      <c r="M167" s="185">
        <f>'[3]bnak shin'!I104</f>
        <v>8342.1</v>
      </c>
      <c r="N167" s="190">
        <f>'[3]bnak shin'!J104</f>
        <v>10248.5</v>
      </c>
      <c r="O167" s="190">
        <f>'[3]bnak shin'!G150</f>
        <v>203365</v>
      </c>
      <c r="P167" s="190">
        <f>'[3]bnak shin'!H150</f>
        <v>203365</v>
      </c>
      <c r="Q167" s="190">
        <f>'[3]bnak shin'!I150</f>
        <v>303365</v>
      </c>
      <c r="R167" s="190">
        <f>'[3]bnak shin'!J150</f>
        <v>435096.576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253123.46799999999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252223.46799999999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253123.46799999999</v>
      </c>
      <c r="K173" s="185">
        <f>[3]jramatakararum!G32</f>
        <v>900</v>
      </c>
      <c r="L173" s="185">
        <f>[3]jramatakararum!H32</f>
        <v>900</v>
      </c>
      <c r="M173" s="185">
        <f>[3]jramatakararum!I32</f>
        <v>900</v>
      </c>
      <c r="N173" s="190">
        <f>[3]jramatakararum!J32</f>
        <v>900</v>
      </c>
      <c r="O173" s="190">
        <f>[3]jramatakararum!G151</f>
        <v>8440</v>
      </c>
      <c r="P173" s="190">
        <f>[3]jramatakararum!H151</f>
        <v>127802.5</v>
      </c>
      <c r="Q173" s="190">
        <f>[3]jramatakararum!I151</f>
        <v>247165</v>
      </c>
      <c r="R173" s="190">
        <f>[3]jramatakararum!J151</f>
        <v>252223.46799999999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[3]lusav!G32</f>
        <v>7585.1</v>
      </c>
      <c r="L176" s="240">
        <f>[3]lusav!H32</f>
        <v>15028.606</v>
      </c>
      <c r="M176" s="240">
        <f>[3]lusav!I32</f>
        <v>17641.400000000001</v>
      </c>
      <c r="N176" s="240">
        <f>[3]lusav!J32</f>
        <v>20091.3</v>
      </c>
      <c r="O176" s="246">
        <f>[3]lusav!G151</f>
        <v>0</v>
      </c>
      <c r="P176" s="246">
        <f>[3]lusav!H151</f>
        <v>0</v>
      </c>
      <c r="Q176" s="246">
        <f>[3]lusav!I151</f>
        <v>0</v>
      </c>
      <c r="R176" s="246">
        <f>[3]lusav!J151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763067.18299999996</v>
      </c>
      <c r="I212" s="164">
        <f t="shared" si="56"/>
        <v>774300.81299999997</v>
      </c>
      <c r="J212" s="164">
        <f t="shared" si="56"/>
        <v>801663.37340000004</v>
      </c>
      <c r="K212" s="200">
        <f>K214+K217+K226+K231+K236+K239</f>
        <v>15638.5</v>
      </c>
      <c r="L212" s="200">
        <f t="shared" ref="L212:R212" si="59">L214+L217+L226+L231+L236+L239</f>
        <v>28345.200000000001</v>
      </c>
      <c r="M212" s="200">
        <f t="shared" si="59"/>
        <v>39578.83</v>
      </c>
      <c r="N212" s="200">
        <f t="shared" si="59"/>
        <v>56288.390399999997</v>
      </c>
      <c r="O212" s="200">
        <f t="shared" si="59"/>
        <v>300870.342</v>
      </c>
      <c r="P212" s="200">
        <f t="shared" si="59"/>
        <v>734721.98300000001</v>
      </c>
      <c r="Q212" s="200">
        <f t="shared" si="59"/>
        <v>734721.98300000001</v>
      </c>
      <c r="R212" s="200">
        <f t="shared" si="59"/>
        <v>745374.98300000001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485461.4</v>
      </c>
      <c r="I214" s="154">
        <f t="shared" si="56"/>
        <v>485861.4</v>
      </c>
      <c r="J214" s="154">
        <f t="shared" si="56"/>
        <v>495861.4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11450</v>
      </c>
      <c r="O214" s="185">
        <f t="shared" si="60"/>
        <v>146535</v>
      </c>
      <c r="P214" s="185">
        <f t="shared" si="60"/>
        <v>484411.4</v>
      </c>
      <c r="Q214" s="185">
        <f t="shared" si="60"/>
        <v>484411.4</v>
      </c>
      <c r="R214" s="185">
        <f t="shared" si="60"/>
        <v>484411.4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485461.4</v>
      </c>
      <c r="I216" s="154">
        <f t="shared" si="56"/>
        <v>485861.4</v>
      </c>
      <c r="J216" s="154">
        <f t="shared" si="56"/>
        <v>495861.4</v>
      </c>
      <c r="K216" s="185">
        <f>'[3]hangst sport'!G32</f>
        <v>600</v>
      </c>
      <c r="L216" s="185">
        <f>'[3]hangst sport'!H32</f>
        <v>1050</v>
      </c>
      <c r="M216" s="185">
        <f>'[3]hangst sport'!I32</f>
        <v>1450</v>
      </c>
      <c r="N216" s="185">
        <f>'[3]hangst sport'!J32</f>
        <v>11450</v>
      </c>
      <c r="O216" s="190">
        <f>'[3]hangst sport'!G150</f>
        <v>146535</v>
      </c>
      <c r="P216" s="190">
        <f>'[3]hangst sport'!H150</f>
        <v>484411.4</v>
      </c>
      <c r="Q216" s="190">
        <f>'[3]hangst sport'!I150</f>
        <v>484411.4</v>
      </c>
      <c r="R216" s="190">
        <f>'[3]hangst sport'!J150</f>
        <v>484411.4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274205.783</v>
      </c>
      <c r="I217" s="88">
        <f t="shared" si="56"/>
        <v>283856.913</v>
      </c>
      <c r="J217" s="88">
        <f t="shared" si="56"/>
        <v>300294.67340000003</v>
      </c>
      <c r="K217" s="184">
        <f>K219+K220+K221+K222+K223+K224+K225</f>
        <v>13556</v>
      </c>
      <c r="L217" s="184">
        <f t="shared" ref="L217:R217" si="61">L219+L220+L221+L222+L223+L224+L225</f>
        <v>23895.200000000001</v>
      </c>
      <c r="M217" s="184">
        <f t="shared" si="61"/>
        <v>33546.33</v>
      </c>
      <c r="N217" s="184">
        <f t="shared" si="61"/>
        <v>39331.090399999994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58681.883000000002</v>
      </c>
      <c r="I219" s="154">
        <f t="shared" si="56"/>
        <v>62923.483</v>
      </c>
      <c r="J219" s="154">
        <f t="shared" si="56"/>
        <v>64083.283000000003</v>
      </c>
      <c r="K219" s="185">
        <f>'[3]kentr. grad'!G33</f>
        <v>5992.4</v>
      </c>
      <c r="L219" s="185">
        <f>'[3]kentr. grad'!H33</f>
        <v>10013</v>
      </c>
      <c r="M219" s="185">
        <f>'[3]kentr. grad'!I33</f>
        <v>14254.6</v>
      </c>
      <c r="N219" s="185">
        <f>'[3]kentr. grad'!J33</f>
        <v>15414.4</v>
      </c>
      <c r="O219" s="190">
        <f>'[3]kentr. grad'!G151</f>
        <v>48668.883000000002</v>
      </c>
      <c r="P219" s="190">
        <f>'[3]kentr. grad'!H151</f>
        <v>48668.883000000002</v>
      </c>
      <c r="Q219" s="190">
        <f>'[3]kentr. grad'!I151</f>
        <v>48668.883000000002</v>
      </c>
      <c r="R219" s="190">
        <f>'[3]kentr.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234980.46000000002</v>
      </c>
      <c r="K221" s="184">
        <f>'[3]mshak palat'!G32</f>
        <v>7263.6</v>
      </c>
      <c r="L221" s="184">
        <f>'[3]mshak palat'!H32</f>
        <v>13182.2</v>
      </c>
      <c r="M221" s="184">
        <f>'[3]mshak palat'!I32+'[3]mshak palat (2)'!I32</f>
        <v>18260.8</v>
      </c>
      <c r="N221" s="184">
        <f>'[3]mshak palat'!J32+'[3]mshak palat (2)'!J32</f>
        <v>22685.759999999998</v>
      </c>
      <c r="O221" s="184">
        <f>'[3]mshak palat'!G150</f>
        <v>105666.459</v>
      </c>
      <c r="P221" s="184">
        <f>'[3]mshak palat'!H150</f>
        <v>201641.7</v>
      </c>
      <c r="Q221" s="184">
        <f>'[3]mshak palat'!I150</f>
        <v>201641.7</v>
      </c>
      <c r="R221" s="184">
        <f>'[3]mshak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'[3]mshak kazm'!G32</f>
        <v>300</v>
      </c>
      <c r="L222" s="185">
        <f>'[3]mshak kazm'!H32</f>
        <v>700</v>
      </c>
      <c r="M222" s="185">
        <f>'[3]mshak kazm'!I32</f>
        <v>1030.9299999999998</v>
      </c>
      <c r="N222" s="185">
        <f>'[3]mshak kazm'!J32</f>
        <v>1230.9304</v>
      </c>
      <c r="O222" s="185">
        <f>'[3]mshak kazm'!G150</f>
        <v>0</v>
      </c>
      <c r="P222" s="185">
        <f>'[3]mshak kazm'!H150</f>
        <v>0</v>
      </c>
      <c r="Q222" s="185">
        <f>'[3]mshak kazm'!I150</f>
        <v>0</v>
      </c>
      <c r="R222" s="185">
        <f>'[3]mshak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1790</v>
      </c>
      <c r="I226" s="154">
        <f t="shared" si="56"/>
        <v>2535</v>
      </c>
      <c r="J226" s="154">
        <f t="shared" si="56"/>
        <v>3222.3</v>
      </c>
      <c r="K226" s="185">
        <f>K228+K230</f>
        <v>1095</v>
      </c>
      <c r="L226" s="185">
        <f t="shared" ref="L226:R226" si="62">L228+L230</f>
        <v>1790</v>
      </c>
      <c r="M226" s="185">
        <f t="shared" si="62"/>
        <v>2535</v>
      </c>
      <c r="N226" s="185">
        <f t="shared" si="62"/>
        <v>3222.3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350</v>
      </c>
      <c r="I228" s="154">
        <f t="shared" si="56"/>
        <v>350</v>
      </c>
      <c r="J228" s="154">
        <f t="shared" si="56"/>
        <v>350</v>
      </c>
      <c r="K228" s="185">
        <f>[3]herutahax!G32</f>
        <v>250</v>
      </c>
      <c r="L228" s="185">
        <f>[3]herutahax!H32</f>
        <v>350</v>
      </c>
      <c r="M228" s="185">
        <f>[3]herutahax!I32</f>
        <v>350</v>
      </c>
      <c r="N228" s="185">
        <f>[3]herutahax!J32</f>
        <v>350</v>
      </c>
      <c r="O228" s="190">
        <f>[3]herutahax!G150</f>
        <v>0</v>
      </c>
      <c r="P228" s="190">
        <f>[3]herutahax!H150</f>
        <v>0</v>
      </c>
      <c r="Q228" s="190">
        <f>[3]herutahax!I150</f>
        <v>0</v>
      </c>
      <c r="R228" s="190">
        <f>[3]herutahax!J150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2872.3</v>
      </c>
      <c r="K230" s="185">
        <f>[3]texekat!G32</f>
        <v>845</v>
      </c>
      <c r="L230" s="185">
        <f>[3]texekat!H32</f>
        <v>1440</v>
      </c>
      <c r="M230" s="185">
        <f>[3]texekat!I32</f>
        <v>2185</v>
      </c>
      <c r="N230" s="185">
        <f>[3]texekat!J32</f>
        <v>2872.3</v>
      </c>
      <c r="O230" s="185">
        <f>[3]texekat!G150</f>
        <v>0</v>
      </c>
      <c r="P230" s="185">
        <f>[3]texekat!H150</f>
        <v>0</v>
      </c>
      <c r="Q230" s="185">
        <f>[3]texekat!I150</f>
        <v>0</v>
      </c>
      <c r="R230" s="185">
        <f>[3]texekat!J150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'[3]qax. kusakc.'!G32</f>
        <v>150</v>
      </c>
      <c r="L234" s="185">
        <f>'[3]qax. kusakc.'!H32</f>
        <v>1135</v>
      </c>
      <c r="M234" s="185">
        <f>'[3]qax. kusakc.'!I32</f>
        <v>1335</v>
      </c>
      <c r="N234" s="185">
        <f>'[3]qax.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[3]kronakan!G133</f>
        <v>237.5</v>
      </c>
      <c r="L235" s="185">
        <f>[3]kronakan!H133</f>
        <v>475</v>
      </c>
      <c r="M235" s="185">
        <f>[3]kronakan!I133</f>
        <v>712.5</v>
      </c>
      <c r="N235" s="185">
        <f>[3]kronakan!J133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308133.95600000001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277494.5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30639.455999999998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225172.55600000001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194533.1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225172.55600000001</v>
      </c>
      <c r="K246" s="240">
        <f>'[3]yndameny mankap.'!G32</f>
        <v>48256.600000000006</v>
      </c>
      <c r="L246" s="240">
        <f>'[3]yndameny mankap.'!H32</f>
        <v>89331.8</v>
      </c>
      <c r="M246" s="240">
        <f>'[3]yndameny mankap.'!I32</f>
        <v>132418.79999999999</v>
      </c>
      <c r="N246" s="240">
        <f>'[3]yndameny mankap.'!J32</f>
        <v>194533.1</v>
      </c>
      <c r="O246" s="249">
        <f>'[3]yndameny mankap.'!G150</f>
        <v>30509.455999999998</v>
      </c>
      <c r="P246" s="249">
        <f>'[3]yndameny mankap.'!H150</f>
        <v>30509.455999999998</v>
      </c>
      <c r="Q246" s="249">
        <f>'[3]yndameny mankap.'!I150</f>
        <v>30639.455999999998</v>
      </c>
      <c r="R246" s="249">
        <f>'[3]yndameny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'[3]himn,krt'!G32</f>
        <v>0</v>
      </c>
      <c r="L250" s="184">
        <f>'[3]himn,krt'!H32</f>
        <v>0</v>
      </c>
      <c r="M250" s="184">
        <f>'[3]himn,krt'!H32</f>
        <v>0</v>
      </c>
      <c r="N250" s="189">
        <f>'[3]himn,krt'!J32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'[3]barcraguyn krt.'!G32</f>
        <v>0</v>
      </c>
      <c r="L258" s="184">
        <f>'[3]barcraguyn krt.'!H32</f>
        <v>0</v>
      </c>
      <c r="M258" s="184">
        <f>'[3]barcraguyn krt.'!I32</f>
        <v>0</v>
      </c>
      <c r="N258" s="189">
        <f>'[3]barcraguyn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82961.399999999994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82961.399999999994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0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82961.399999999994</v>
      </c>
      <c r="K262" s="240">
        <f>'[3]yndam arvest erash'!G32</f>
        <v>24362.2</v>
      </c>
      <c r="L262" s="240">
        <f>'[3]yndam arvest erash'!H32</f>
        <v>50135.200000000004</v>
      </c>
      <c r="M262" s="240">
        <f>'[3]yndam arvest erash'!I32</f>
        <v>66135.299999999988</v>
      </c>
      <c r="N262" s="240">
        <f>'[3]yndam arvest erash'!J32</f>
        <v>82961.399999999994</v>
      </c>
      <c r="O262" s="249">
        <v>0</v>
      </c>
      <c r="P262" s="249">
        <v>0</v>
      </c>
      <c r="Q262" s="249">
        <v>0</v>
      </c>
      <c r="R262" s="249">
        <f>'[3]yndam arvest erash'!F150</f>
        <v>0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'[3]soc ogn'!G32+'[3]nvir. b`h'!G133</f>
        <v>1550</v>
      </c>
      <c r="L296" s="185">
        <f>'[3]soc ogn'!H32+'[3]nvir. b`h'!H133</f>
        <v>2800</v>
      </c>
      <c r="M296" s="185">
        <f>'[3]soc ogn'!I32+'[3]nvir. b`h'!I32</f>
        <v>3650</v>
      </c>
      <c r="N296" s="185">
        <f>'[3]soc ogn'!J32+'[3]nvir. b`h'!F32</f>
        <v>4900</v>
      </c>
      <c r="O296" s="190">
        <f>'[3]soc ogn'!G150</f>
        <v>0</v>
      </c>
      <c r="P296" s="190">
        <f>'[3]soc ogn'!H150</f>
        <v>0</v>
      </c>
      <c r="Q296" s="190">
        <f>'[3]soc ogn'!I150</f>
        <v>0</v>
      </c>
      <c r="R296" s="190">
        <f>'[3]soc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178655.73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178655.73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178655.73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178655.73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178655.73</v>
      </c>
      <c r="K309" s="185">
        <f>'[3]pah fond '!G32+'[3]ekam erams bashx nor'!L140</f>
        <v>35000</v>
      </c>
      <c r="L309" s="185">
        <f>'[3]pah fond '!H32+'[3]ekam erams bashx nor'!M140</f>
        <v>83000</v>
      </c>
      <c r="M309" s="185">
        <f>'[3]pah fond '!I32+'[3]ekam erams bashx nor'!N140</f>
        <v>103000</v>
      </c>
      <c r="N309" s="184">
        <f>'[3]pah fond '!J32+'[3]ekam erams bashx nor'!O140</f>
        <v>178655.73</v>
      </c>
      <c r="O309" s="190"/>
      <c r="P309" s="190">
        <f>'[3]pah fond '!H150</f>
        <v>0</v>
      </c>
      <c r="Q309" s="190">
        <f>'[3]pah fond '!I150</f>
        <v>0</v>
      </c>
      <c r="R309" s="190">
        <f>'[3]pah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G157" sqref="G157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5" s="1" customFormat="1">
      <c r="A1" s="2123" t="s">
        <v>0</v>
      </c>
      <c r="B1" s="2123"/>
      <c r="C1" s="2123"/>
      <c r="D1" s="2123"/>
      <c r="E1" s="2123"/>
      <c r="F1" s="2123"/>
      <c r="G1" s="2123"/>
      <c r="H1" s="2123"/>
      <c r="I1" s="2123"/>
      <c r="J1" s="2123"/>
      <c r="K1" s="2123"/>
      <c r="L1" s="2123"/>
      <c r="M1" s="2123"/>
      <c r="N1" s="2123"/>
      <c r="O1" s="2123"/>
    </row>
    <row r="2" spans="1:25" s="1" customFormat="1" ht="15" customHeight="1">
      <c r="A2" s="2124" t="s">
        <v>1051</v>
      </c>
      <c r="B2" s="2124"/>
      <c r="C2" s="2124"/>
      <c r="D2" s="2124"/>
      <c r="E2" s="2124"/>
      <c r="F2" s="2124"/>
      <c r="G2" s="2124"/>
      <c r="H2" s="2124"/>
      <c r="I2" s="2124"/>
      <c r="J2" s="2124"/>
      <c r="K2" s="2124"/>
      <c r="L2" s="2124"/>
      <c r="M2" s="2124"/>
      <c r="N2" s="2124"/>
      <c r="O2" s="2124"/>
    </row>
    <row r="3" spans="1:25" s="1" customFormat="1" ht="18" customHeight="1">
      <c r="A3" s="2125" t="s">
        <v>1</v>
      </c>
      <c r="B3" s="2125"/>
      <c r="C3" s="2125"/>
      <c r="D3" s="2125"/>
      <c r="E3" s="2125"/>
      <c r="F3" s="2125"/>
      <c r="G3" s="2125"/>
      <c r="H3" s="2125"/>
      <c r="I3" s="2125"/>
      <c r="J3" s="2125"/>
      <c r="K3" s="2125"/>
      <c r="L3" s="2125"/>
      <c r="M3" s="2125"/>
      <c r="N3" s="2125"/>
      <c r="O3" s="2125"/>
    </row>
    <row r="4" spans="1:25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5" ht="15" customHeight="1">
      <c r="A5" s="2126" t="s">
        <v>3</v>
      </c>
      <c r="B5" s="2127" t="s">
        <v>4</v>
      </c>
      <c r="C5" s="2127" t="s">
        <v>5</v>
      </c>
      <c r="D5" s="2128" t="s">
        <v>6</v>
      </c>
      <c r="E5" s="2128"/>
      <c r="F5" s="2128"/>
      <c r="G5" s="2128"/>
      <c r="H5" s="2128" t="s">
        <v>7</v>
      </c>
      <c r="I5" s="2128"/>
      <c r="J5" s="2128"/>
      <c r="K5" s="2129"/>
      <c r="L5" s="2128" t="s">
        <v>8</v>
      </c>
      <c r="M5" s="2128"/>
      <c r="N5" s="2128"/>
      <c r="O5" s="2128"/>
      <c r="P5" s="8"/>
    </row>
    <row r="6" spans="1:25">
      <c r="A6" s="2126"/>
      <c r="B6" s="2127"/>
      <c r="C6" s="2127"/>
      <c r="D6" s="902" t="s">
        <v>9</v>
      </c>
      <c r="E6" s="902" t="s">
        <v>10</v>
      </c>
      <c r="F6" s="902" t="s">
        <v>11</v>
      </c>
      <c r="G6" s="902" t="s">
        <v>12</v>
      </c>
      <c r="H6" s="902" t="s">
        <v>9</v>
      </c>
      <c r="I6" s="902" t="s">
        <v>10</v>
      </c>
      <c r="J6" s="902" t="s">
        <v>11</v>
      </c>
      <c r="K6" s="903" t="s">
        <v>12</v>
      </c>
      <c r="L6" s="902" t="s">
        <v>9</v>
      </c>
      <c r="M6" s="902" t="s">
        <v>10</v>
      </c>
      <c r="N6" s="902" t="s">
        <v>11</v>
      </c>
      <c r="O6" s="902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5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901">
        <v>6</v>
      </c>
      <c r="P7" s="14"/>
      <c r="Q7" s="14"/>
      <c r="R7" s="14"/>
      <c r="S7" s="14"/>
      <c r="T7" s="14"/>
      <c r="U7" s="14"/>
      <c r="V7" s="14"/>
      <c r="W7" s="14"/>
    </row>
    <row r="8" spans="1:25" ht="22.5" customHeight="1">
      <c r="A8" s="18">
        <v>1000</v>
      </c>
      <c r="B8" s="19" t="s">
        <v>14</v>
      </c>
      <c r="C8" s="20"/>
      <c r="D8" s="21">
        <f>D9+D66+D85-D140</f>
        <v>826145.09039999987</v>
      </c>
      <c r="E8" s="21">
        <f>E9+E66+E85</f>
        <v>1782467.8254000002</v>
      </c>
      <c r="F8" s="21">
        <f>F9+F66++F85</f>
        <v>2608398.3774000001</v>
      </c>
      <c r="G8" s="22">
        <f>G9+G66+G85-G140</f>
        <v>2858456.5893000001</v>
      </c>
      <c r="H8" s="21">
        <f>H9+H66+H85</f>
        <v>254875.78109999991</v>
      </c>
      <c r="I8" s="23">
        <f>I9+I66+I85</f>
        <v>504079.17560000002</v>
      </c>
      <c r="J8" s="23">
        <f>J9+J66+J85</f>
        <v>707291.23910000001</v>
      </c>
      <c r="K8" s="24">
        <f>K9+K66+K85</f>
        <v>963014.60700000008</v>
      </c>
      <c r="L8" s="25">
        <f>L66+L85</f>
        <v>606269.30929999996</v>
      </c>
      <c r="M8" s="26">
        <f>M66+M85</f>
        <v>1278388.6498000002</v>
      </c>
      <c r="N8" s="26">
        <f>N66+N85</f>
        <v>1901107.1383</v>
      </c>
      <c r="O8" s="27">
        <f>O82+O85+O73</f>
        <v>2073441.9823</v>
      </c>
      <c r="P8" s="28"/>
      <c r="Q8" s="11"/>
      <c r="R8" s="11"/>
      <c r="S8" s="11"/>
      <c r="T8" s="11"/>
      <c r="U8" s="11"/>
      <c r="V8" s="11"/>
      <c r="W8" s="11"/>
      <c r="Y8" s="90">
        <f>K8-K66-K97</f>
        <v>316950.30700000003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54483.604099999902</v>
      </c>
      <c r="E9" s="21">
        <f t="shared" si="0"/>
        <v>100817.3336</v>
      </c>
      <c r="F9" s="21">
        <f t="shared" si="0"/>
        <v>126165.2741</v>
      </c>
      <c r="G9" s="21">
        <f t="shared" si="0"/>
        <v>178420.36</v>
      </c>
      <c r="H9" s="29">
        <f t="shared" si="0"/>
        <v>54483.604099999902</v>
      </c>
      <c r="I9" s="29">
        <f t="shared" si="0"/>
        <v>100817.3336</v>
      </c>
      <c r="J9" s="29">
        <f t="shared" si="0"/>
        <v>126165.2741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6811.3989999999994</v>
      </c>
      <c r="E10" s="21">
        <f t="shared" si="1"/>
        <v>27156.198</v>
      </c>
      <c r="F10" s="21">
        <f t="shared" si="1"/>
        <v>40045.233999999997</v>
      </c>
      <c r="G10" s="22">
        <f t="shared" si="1"/>
        <v>47851.118000000002</v>
      </c>
      <c r="H10" s="29">
        <f>H11+H12+H13</f>
        <v>6811.3989999999994</v>
      </c>
      <c r="I10" s="31">
        <f>I11+I12+I13</f>
        <v>27156.198</v>
      </c>
      <c r="J10" s="31">
        <f>J11+J12+J13</f>
        <v>40045.233999999997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5" ht="21" customHeight="1">
      <c r="A13" s="18">
        <v>1113</v>
      </c>
      <c r="B13" s="37" t="s">
        <v>22</v>
      </c>
      <c r="C13" s="38"/>
      <c r="D13" s="39">
        <f>H13</f>
        <v>4886.3989999999994</v>
      </c>
      <c r="E13" s="39">
        <f>I13</f>
        <v>23506.198</v>
      </c>
      <c r="F13" s="39">
        <f>J13</f>
        <v>34170.233999999997</v>
      </c>
      <c r="G13" s="31">
        <f>K13</f>
        <v>41251.118000000002</v>
      </c>
      <c r="H13" s="35">
        <f>H14+H19</f>
        <v>4886.3989999999994</v>
      </c>
      <c r="I13" s="35">
        <f>I14+I19</f>
        <v>23506.198</v>
      </c>
      <c r="J13" s="35">
        <f>J14+J19</f>
        <v>34170.233999999997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1451.02</v>
      </c>
      <c r="I14" s="33">
        <f>SUM(I15:I18)</f>
        <v>2818.319</v>
      </c>
      <c r="J14" s="33">
        <f>SUM(J15:J18)</f>
        <v>5118.5200000000004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70.72</v>
      </c>
      <c r="I17" s="47">
        <v>97.718999999999994</v>
      </c>
      <c r="J17" s="47">
        <v>104.72</v>
      </c>
      <c r="K17" s="48">
        <v>114.72</v>
      </c>
      <c r="L17" s="26"/>
      <c r="M17" s="26"/>
      <c r="N17" s="26"/>
      <c r="O17" s="27"/>
      <c r="P17" s="30">
        <f>H17</f>
        <v>70.72</v>
      </c>
      <c r="Q17" s="30">
        <f t="shared" si="4"/>
        <v>26.998999999999995</v>
      </c>
      <c r="R17" s="30">
        <f t="shared" si="4"/>
        <v>7.0010000000000048</v>
      </c>
      <c r="S17" s="30">
        <f t="shared" si="4"/>
        <v>10</v>
      </c>
      <c r="T17" s="30">
        <f t="shared" si="5"/>
        <v>23.573333333333334</v>
      </c>
      <c r="U17" s="30">
        <f t="shared" si="5"/>
        <v>8.9996666666666645</v>
      </c>
      <c r="V17" s="30">
        <f t="shared" si="5"/>
        <v>2.3336666666666681</v>
      </c>
      <c r="W17" s="30">
        <f t="shared" si="5"/>
        <v>3.3333333333333335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64066.7356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64066.7356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64066.7356</v>
      </c>
      <c r="F25" s="26">
        <f t="shared" si="8"/>
        <v>69750.040099999998</v>
      </c>
      <c r="G25" s="25">
        <f t="shared" si="8"/>
        <v>110519.242</v>
      </c>
      <c r="H25" s="57">
        <f>H26+H27+H32</f>
        <v>41652.205099999905</v>
      </c>
      <c r="I25" s="57">
        <f>I26+I27+I32</f>
        <v>64066.7356</v>
      </c>
      <c r="J25" s="57">
        <f>J27+J26+J32</f>
        <v>69750.040099999998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36388.605099999906</v>
      </c>
      <c r="I27" s="65">
        <f>I28+I29+I30+I31</f>
        <v>58439.435599999997</v>
      </c>
      <c r="J27" s="66">
        <f>J28+J29+J30+J31</f>
        <v>63665.340100000001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36388.605099999906</v>
      </c>
      <c r="Q27" s="30">
        <f t="shared" si="10"/>
        <v>22050.830500000091</v>
      </c>
      <c r="R27" s="30">
        <f t="shared" si="10"/>
        <v>5225.9045000000042</v>
      </c>
      <c r="S27" s="30">
        <f t="shared" si="10"/>
        <v>40501.071899999995</v>
      </c>
      <c r="T27" s="30">
        <f t="shared" si="11"/>
        <v>12129.535033333303</v>
      </c>
      <c r="U27" s="30">
        <f t="shared" si="11"/>
        <v>7350.2768333333634</v>
      </c>
      <c r="V27" s="30">
        <f t="shared" si="11"/>
        <v>1741.9681666666681</v>
      </c>
      <c r="W27" s="30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57">
        <v>55886.935599999997</v>
      </c>
      <c r="J28" s="69">
        <v>59117.9401</v>
      </c>
      <c r="K28" s="70">
        <v>98352.513000000006</v>
      </c>
      <c r="L28" s="26"/>
      <c r="M28" s="26"/>
      <c r="N28" s="26"/>
      <c r="O28" s="27"/>
      <c r="P28" s="30">
        <f t="shared" si="9"/>
        <v>35037.305099999903</v>
      </c>
      <c r="Q28" s="30">
        <f t="shared" si="10"/>
        <v>20849.630500000094</v>
      </c>
      <c r="R28" s="30">
        <f t="shared" si="10"/>
        <v>3231.0045000000027</v>
      </c>
      <c r="S28" s="30">
        <f t="shared" si="10"/>
        <v>39234.572900000006</v>
      </c>
      <c r="T28" s="30">
        <f t="shared" si="11"/>
        <v>11679.101699999968</v>
      </c>
      <c r="U28" s="30">
        <f t="shared" si="11"/>
        <v>6949.8768333333646</v>
      </c>
      <c r="V28" s="30">
        <f t="shared" si="11"/>
        <v>1077.001500000001</v>
      </c>
      <c r="W28" s="30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932939.61550000007</v>
      </c>
      <c r="F66" s="29">
        <f>F67+F69+F71+F73+F75+F82</f>
        <v>1696673.8289999999</v>
      </c>
      <c r="G66" s="29">
        <f>G67+G69+G71+G73+G75+G82</f>
        <v>1955025.598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78">
        <f>K67+K71+K75</f>
        <v>644065.30000000005</v>
      </c>
      <c r="L66" s="46">
        <f>L82</f>
        <v>322690.7855</v>
      </c>
      <c r="M66" s="27">
        <f>M82</f>
        <v>610906.96550000005</v>
      </c>
      <c r="N66" s="46">
        <f>N82</f>
        <v>1213625.4539999999</v>
      </c>
      <c r="O66" s="27">
        <f>O82+O73</f>
        <v>1310960.298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1539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1539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1539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1539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78">
        <f t="shared" si="22"/>
        <v>644065.30000000005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1">
        <v>0</v>
      </c>
      <c r="I79" s="81">
        <v>0</v>
      </c>
      <c r="J79" s="81">
        <v>0</v>
      </c>
      <c r="K79" s="82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610906.96550000005</v>
      </c>
      <c r="F82" s="29">
        <f>F83+F84</f>
        <v>1213625.4539999999</v>
      </c>
      <c r="G82" s="29">
        <f>G83+G84</f>
        <v>1309421.298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610906.96550000005</v>
      </c>
      <c r="N82" s="26">
        <f>N83+N84</f>
        <v>1213625.4539999999</v>
      </c>
      <c r="O82" s="26">
        <f>O83+O84</f>
        <v>1309421.298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610906.96550000005</v>
      </c>
      <c r="F83" s="29">
        <f>N83</f>
        <v>1213625.4539999999</v>
      </c>
      <c r="G83" s="29">
        <f>O83</f>
        <v>1309421.298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610906.96550000005</v>
      </c>
      <c r="N83" s="26">
        <v>1213625.4539999999</v>
      </c>
      <c r="O83" s="26">
        <v>1309421.298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322954.37579999998</v>
      </c>
      <c r="E85" s="29">
        <f>E86+E88+E90+E95+E99+E129+E132+E135+E138</f>
        <v>748710.87630000012</v>
      </c>
      <c r="F85" s="29">
        <f>F86+F88+F90+F95+F99+F129+F132+F135+F138</f>
        <v>785559.27430000005</v>
      </c>
      <c r="G85" s="29">
        <f>G86+G88+G90+G95+G99+G129+G132+G135+G138</f>
        <v>903010.63130000012</v>
      </c>
      <c r="H85" s="29">
        <f>H88+H90+H95+H99+H129+H132+H138</f>
        <v>39375.851999999999</v>
      </c>
      <c r="I85" s="29">
        <f>I88+I90+I95+I99+I129+I132+I138</f>
        <v>81229.191999999995</v>
      </c>
      <c r="J85" s="21">
        <f>J88+J90+J95+J99+J129+J132+J138</f>
        <v>98077.59</v>
      </c>
      <c r="K85" s="78">
        <f>K88+K90+K95+K99+K129+K132+K138</f>
        <v>140528.94699999999</v>
      </c>
      <c r="L85" s="25">
        <f>L86+L135+L138</f>
        <v>283578.52379999997</v>
      </c>
      <c r="M85" s="26">
        <f>M86+M135+M138</f>
        <v>667481.68430000008</v>
      </c>
      <c r="N85" s="25">
        <f>N86+N135+N138</f>
        <v>687481.68430000008</v>
      </c>
      <c r="O85" s="46">
        <f>O86+O135+O138</f>
        <v>762481.68430000008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25199.222000000002</v>
      </c>
      <c r="E99" s="29">
        <f t="shared" ref="E99:K99" si="33">E100+E127+E128</f>
        <v>48528.210999999996</v>
      </c>
      <c r="F99" s="29">
        <f t="shared" si="33"/>
        <v>62038.5</v>
      </c>
      <c r="G99" s="29">
        <f t="shared" si="33"/>
        <v>75440</v>
      </c>
      <c r="H99" s="29">
        <f t="shared" si="33"/>
        <v>25199.222000000002</v>
      </c>
      <c r="I99" s="29">
        <f t="shared" si="33"/>
        <v>48528.210999999996</v>
      </c>
      <c r="J99" s="29">
        <f t="shared" si="33"/>
        <v>62038.5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21199.222000000002</v>
      </c>
      <c r="E100" s="29">
        <f t="shared" ref="E100:K100" si="34">E101+E102+E103+E104+E105+E106+E107+E108+E109+E110+E111+E112+E113+E118+E121+E122+E123+E124+E125+E126</f>
        <v>44528.210999999996</v>
      </c>
      <c r="F100" s="29">
        <f t="shared" si="34"/>
        <v>58038.5</v>
      </c>
      <c r="G100" s="29">
        <f t="shared" si="34"/>
        <v>71440</v>
      </c>
      <c r="H100" s="29">
        <f t="shared" si="34"/>
        <v>21199.222000000002</v>
      </c>
      <c r="I100" s="29">
        <f t="shared" si="34"/>
        <v>44528.210999999996</v>
      </c>
      <c r="J100" s="29">
        <f t="shared" si="34"/>
        <v>58038.5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9986.7219999999998</v>
      </c>
      <c r="E107" s="29">
        <f>I107</f>
        <v>26103.210999999999</v>
      </c>
      <c r="F107" s="29">
        <f>J107</f>
        <v>28426</v>
      </c>
      <c r="G107" s="29">
        <f>K107</f>
        <v>40000</v>
      </c>
      <c r="H107" s="33">
        <v>9986.7219999999998</v>
      </c>
      <c r="I107" s="33">
        <v>26103.210999999999</v>
      </c>
      <c r="J107" s="33">
        <v>28426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9986.7219999999998</v>
      </c>
      <c r="Q107" s="30">
        <f>I107-H107</f>
        <v>16116.489</v>
      </c>
      <c r="R107" s="30">
        <f>J107-I107</f>
        <v>2322.7890000000007</v>
      </c>
      <c r="S107" s="30">
        <f>K107-J107</f>
        <v>11574</v>
      </c>
      <c r="T107" s="30">
        <f>P107/3</f>
        <v>3328.9073333333331</v>
      </c>
      <c r="U107" s="30">
        <f>Q107/3</f>
        <v>5372.1629999999996</v>
      </c>
      <c r="V107" s="30">
        <f>R107/3</f>
        <v>774.26300000000026</v>
      </c>
      <c r="W107" s="30">
        <f>S107/3</f>
        <v>3858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248578.5238</v>
      </c>
      <c r="E135" s="21">
        <f>E136+E137</f>
        <v>584481.68430000008</v>
      </c>
      <c r="F135" s="21">
        <f>F136+F137</f>
        <v>584481.68430000008</v>
      </c>
      <c r="G135" s="21">
        <f>G136+G137</f>
        <v>584481.68430000008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248578.5238</v>
      </c>
      <c r="M135" s="26">
        <f>M136+M137</f>
        <v>584481.68430000008</v>
      </c>
      <c r="N135" s="26">
        <f>N136+N137</f>
        <v>584481.68430000008</v>
      </c>
      <c r="O135" s="27">
        <f>O136+O137</f>
        <v>584481.68430000008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162828.5238</v>
      </c>
      <c r="E137" s="21">
        <f t="shared" si="39"/>
        <v>498731.68430000002</v>
      </c>
      <c r="F137" s="21">
        <f t="shared" si="39"/>
        <v>498731.68430000002</v>
      </c>
      <c r="G137" s="21">
        <f t="shared" si="39"/>
        <v>498731.68430000002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162828.5238</v>
      </c>
      <c r="M137" s="88">
        <v>498731.68430000002</v>
      </c>
      <c r="N137" s="88">
        <v>498731.68430000002</v>
      </c>
      <c r="O137" s="88">
        <v>498731.68430000002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38049.379999999997</v>
      </c>
      <c r="E138" s="29">
        <f>E139+E140+E141</f>
        <v>102086.481</v>
      </c>
      <c r="F138" s="29">
        <f>F139+F140+F141</f>
        <v>123339.84</v>
      </c>
      <c r="G138" s="29">
        <f>G139+G140+G141</f>
        <v>224626.04699999999</v>
      </c>
      <c r="H138" s="29">
        <f>H141</f>
        <v>3049.38</v>
      </c>
      <c r="I138" s="29">
        <f>I141</f>
        <v>19086.481</v>
      </c>
      <c r="J138" s="29">
        <f>J141</f>
        <v>20339.84</v>
      </c>
      <c r="K138" s="78">
        <f>K141</f>
        <v>46626.046999999999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178000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178000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178000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3049.38</v>
      </c>
      <c r="E141" s="29">
        <f>I141</f>
        <v>19086.481</v>
      </c>
      <c r="F141" s="29">
        <f>J141</f>
        <v>20339.84</v>
      </c>
      <c r="G141" s="29">
        <f>K141</f>
        <v>46626.046999999999</v>
      </c>
      <c r="H141" s="33">
        <v>3049.38</v>
      </c>
      <c r="I141" s="33">
        <v>19086.481</v>
      </c>
      <c r="J141" s="33">
        <v>20339.84</v>
      </c>
      <c r="K141" s="34">
        <v>46626.046999999999</v>
      </c>
      <c r="L141" s="25"/>
      <c r="M141" s="25"/>
      <c r="N141" s="25"/>
      <c r="O141" s="46"/>
      <c r="P141" s="30">
        <f>H141</f>
        <v>3049.38</v>
      </c>
      <c r="Q141" s="30">
        <f>I141-H141</f>
        <v>16037.100999999999</v>
      </c>
      <c r="R141" s="30">
        <f>J141-I141</f>
        <v>1253.3590000000004</v>
      </c>
      <c r="S141" s="30">
        <f>K141-J141</f>
        <v>26286.206999999999</v>
      </c>
      <c r="T141" s="30">
        <f>P141/3</f>
        <v>1016.46</v>
      </c>
      <c r="U141" s="30">
        <f>Q141/3</f>
        <v>5345.7003333333332</v>
      </c>
      <c r="V141" s="30">
        <f>R141/3</f>
        <v>417.78633333333346</v>
      </c>
      <c r="W141" s="30">
        <f>S141/3</f>
        <v>8762.0689999999995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'[3]hatvac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'[3]hatvac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981817.0014999999</v>
      </c>
      <c r="E143" s="94">
        <f>E8+E142-E140</f>
        <v>1855139.7365000001</v>
      </c>
      <c r="F143" s="94">
        <f>F8+F142-F140</f>
        <v>2661070.2885000003</v>
      </c>
      <c r="G143" s="96">
        <f t="shared" si="40"/>
        <v>3014128.5004000003</v>
      </c>
      <c r="H143" s="96">
        <f>H8+H142</f>
        <v>258706.71149999992</v>
      </c>
      <c r="I143" s="96">
        <f t="shared" si="40"/>
        <v>507910.10600000003</v>
      </c>
      <c r="J143" s="96">
        <f t="shared" si="40"/>
        <v>711122.16949999996</v>
      </c>
      <c r="K143" s="97">
        <f t="shared" si="40"/>
        <v>966845.53740000003</v>
      </c>
      <c r="L143" s="98">
        <f>L8+L142</f>
        <v>758110.28999999992</v>
      </c>
      <c r="M143" s="98">
        <f>M8+M142</f>
        <v>1430229.6305000002</v>
      </c>
      <c r="N143" s="98">
        <f>N8+N142</f>
        <v>2052948.1189999999</v>
      </c>
      <c r="O143" s="98">
        <f>O8+O142</f>
        <v>2225282.963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D143-'[3]caxseri erbashx'!G10</f>
        <v>0</v>
      </c>
      <c r="E145" s="108">
        <f>E143-'[3]caxseri erbashx'!H10</f>
        <v>-4.9999984912574291E-4</v>
      </c>
      <c r="F145" s="107">
        <f>F143-'[3]caxseri erbashx'!I10</f>
        <v>0</v>
      </c>
      <c r="G145" s="107">
        <f>G143-'[3]caxseri erbashx'!J10</f>
        <v>0</v>
      </c>
      <c r="H145" s="107">
        <f>H143-'[3]caxseri erbashx'!K10</f>
        <v>0</v>
      </c>
      <c r="I145" s="107">
        <f>I143-'[3]caxseri erbashx'!L10</f>
        <v>0</v>
      </c>
      <c r="J145" s="107">
        <f>J143-'[3]caxseri erbashx'!M10</f>
        <v>0</v>
      </c>
      <c r="K145" s="108">
        <f>K143-'[3]caxseri erbashx'!N10</f>
        <v>0</v>
      </c>
      <c r="L145" s="109">
        <f>L143-'[3]caxseri erbashx'!O10</f>
        <v>0</v>
      </c>
      <c r="M145" s="110">
        <f>M143-'[3]caxseri erbashx'!P10</f>
        <v>-4.9999984912574291E-4</v>
      </c>
      <c r="N145" s="111">
        <f>N143-'[3]caxseri erbashx'!Q10</f>
        <v>0</v>
      </c>
      <c r="O145" s="112">
        <f>O143-'[3]caxseri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27"/>
  <sheetViews>
    <sheetView topLeftCell="A10" zoomScale="150" workbookViewId="0">
      <selection activeCell="D189" sqref="D189"/>
    </sheetView>
  </sheetViews>
  <sheetFormatPr defaultRowHeight="10.5"/>
  <cols>
    <col min="1" max="1" width="8.42578125" style="1176" customWidth="1"/>
    <col min="2" max="2" width="38.7109375" style="1176" customWidth="1"/>
    <col min="3" max="3" width="7" style="1176" customWidth="1"/>
    <col min="4" max="4" width="9.42578125" style="1176" customWidth="1"/>
    <col min="5" max="5" width="8.42578125" style="1176" customWidth="1"/>
    <col min="6" max="6" width="0.42578125" style="1176" hidden="1" customWidth="1"/>
    <col min="7" max="7" width="7.28515625" style="1176" hidden="1" customWidth="1"/>
    <col min="8" max="8" width="9.85546875" style="1176" customWidth="1"/>
    <col min="9" max="9" width="9.42578125" style="1176" customWidth="1"/>
    <col min="10" max="10" width="10.140625" style="1176" customWidth="1"/>
    <col min="11" max="11" width="10.28515625" style="1176" customWidth="1"/>
    <col min="12" max="12" width="10.140625" style="1176" customWidth="1"/>
    <col min="13" max="13" width="7.42578125" style="1176" customWidth="1"/>
    <col min="14" max="14" width="8.140625" style="1176" customWidth="1"/>
    <col min="15" max="256" width="9.140625" style="1176"/>
    <col min="257" max="257" width="8.42578125" style="1176" customWidth="1"/>
    <col min="258" max="258" width="38.7109375" style="1176" customWidth="1"/>
    <col min="259" max="259" width="7" style="1176" customWidth="1"/>
    <col min="260" max="260" width="9.42578125" style="1176" customWidth="1"/>
    <col min="261" max="261" width="8.42578125" style="1176" customWidth="1"/>
    <col min="262" max="263" width="0" style="1176" hidden="1" customWidth="1"/>
    <col min="264" max="264" width="9.85546875" style="1176" customWidth="1"/>
    <col min="265" max="265" width="9.42578125" style="1176" customWidth="1"/>
    <col min="266" max="266" width="10.140625" style="1176" customWidth="1"/>
    <col min="267" max="267" width="10.28515625" style="1176" customWidth="1"/>
    <col min="268" max="268" width="10.140625" style="1176" customWidth="1"/>
    <col min="269" max="269" width="7.42578125" style="1176" customWidth="1"/>
    <col min="270" max="270" width="8.140625" style="1176" customWidth="1"/>
    <col min="271" max="512" width="9.140625" style="1176"/>
    <col min="513" max="513" width="8.42578125" style="1176" customWidth="1"/>
    <col min="514" max="514" width="38.7109375" style="1176" customWidth="1"/>
    <col min="515" max="515" width="7" style="1176" customWidth="1"/>
    <col min="516" max="516" width="9.42578125" style="1176" customWidth="1"/>
    <col min="517" max="517" width="8.42578125" style="1176" customWidth="1"/>
    <col min="518" max="519" width="0" style="1176" hidden="1" customWidth="1"/>
    <col min="520" max="520" width="9.85546875" style="1176" customWidth="1"/>
    <col min="521" max="521" width="9.42578125" style="1176" customWidth="1"/>
    <col min="522" max="522" width="10.140625" style="1176" customWidth="1"/>
    <col min="523" max="523" width="10.28515625" style="1176" customWidth="1"/>
    <col min="524" max="524" width="10.140625" style="1176" customWidth="1"/>
    <col min="525" max="525" width="7.42578125" style="1176" customWidth="1"/>
    <col min="526" max="526" width="8.140625" style="1176" customWidth="1"/>
    <col min="527" max="768" width="9.140625" style="1176"/>
    <col min="769" max="769" width="8.42578125" style="1176" customWidth="1"/>
    <col min="770" max="770" width="38.7109375" style="1176" customWidth="1"/>
    <col min="771" max="771" width="7" style="1176" customWidth="1"/>
    <col min="772" max="772" width="9.42578125" style="1176" customWidth="1"/>
    <col min="773" max="773" width="8.42578125" style="1176" customWidth="1"/>
    <col min="774" max="775" width="0" style="1176" hidden="1" customWidth="1"/>
    <col min="776" max="776" width="9.85546875" style="1176" customWidth="1"/>
    <col min="777" max="777" width="9.42578125" style="1176" customWidth="1"/>
    <col min="778" max="778" width="10.140625" style="1176" customWidth="1"/>
    <col min="779" max="779" width="10.28515625" style="1176" customWidth="1"/>
    <col min="780" max="780" width="10.140625" style="1176" customWidth="1"/>
    <col min="781" max="781" width="7.42578125" style="1176" customWidth="1"/>
    <col min="782" max="782" width="8.140625" style="1176" customWidth="1"/>
    <col min="783" max="1024" width="9.140625" style="1176"/>
    <col min="1025" max="1025" width="8.42578125" style="1176" customWidth="1"/>
    <col min="1026" max="1026" width="38.7109375" style="1176" customWidth="1"/>
    <col min="1027" max="1027" width="7" style="1176" customWidth="1"/>
    <col min="1028" max="1028" width="9.42578125" style="1176" customWidth="1"/>
    <col min="1029" max="1029" width="8.42578125" style="1176" customWidth="1"/>
    <col min="1030" max="1031" width="0" style="1176" hidden="1" customWidth="1"/>
    <col min="1032" max="1032" width="9.85546875" style="1176" customWidth="1"/>
    <col min="1033" max="1033" width="9.42578125" style="1176" customWidth="1"/>
    <col min="1034" max="1034" width="10.140625" style="1176" customWidth="1"/>
    <col min="1035" max="1035" width="10.28515625" style="1176" customWidth="1"/>
    <col min="1036" max="1036" width="10.140625" style="1176" customWidth="1"/>
    <col min="1037" max="1037" width="7.42578125" style="1176" customWidth="1"/>
    <col min="1038" max="1038" width="8.140625" style="1176" customWidth="1"/>
    <col min="1039" max="1280" width="9.140625" style="1176"/>
    <col min="1281" max="1281" width="8.42578125" style="1176" customWidth="1"/>
    <col min="1282" max="1282" width="38.7109375" style="1176" customWidth="1"/>
    <col min="1283" max="1283" width="7" style="1176" customWidth="1"/>
    <col min="1284" max="1284" width="9.42578125" style="1176" customWidth="1"/>
    <col min="1285" max="1285" width="8.42578125" style="1176" customWidth="1"/>
    <col min="1286" max="1287" width="0" style="1176" hidden="1" customWidth="1"/>
    <col min="1288" max="1288" width="9.85546875" style="1176" customWidth="1"/>
    <col min="1289" max="1289" width="9.42578125" style="1176" customWidth="1"/>
    <col min="1290" max="1290" width="10.140625" style="1176" customWidth="1"/>
    <col min="1291" max="1291" width="10.28515625" style="1176" customWidth="1"/>
    <col min="1292" max="1292" width="10.140625" style="1176" customWidth="1"/>
    <col min="1293" max="1293" width="7.42578125" style="1176" customWidth="1"/>
    <col min="1294" max="1294" width="8.140625" style="1176" customWidth="1"/>
    <col min="1295" max="1536" width="9.140625" style="1176"/>
    <col min="1537" max="1537" width="8.42578125" style="1176" customWidth="1"/>
    <col min="1538" max="1538" width="38.7109375" style="1176" customWidth="1"/>
    <col min="1539" max="1539" width="7" style="1176" customWidth="1"/>
    <col min="1540" max="1540" width="9.42578125" style="1176" customWidth="1"/>
    <col min="1541" max="1541" width="8.42578125" style="1176" customWidth="1"/>
    <col min="1542" max="1543" width="0" style="1176" hidden="1" customWidth="1"/>
    <col min="1544" max="1544" width="9.85546875" style="1176" customWidth="1"/>
    <col min="1545" max="1545" width="9.42578125" style="1176" customWidth="1"/>
    <col min="1546" max="1546" width="10.140625" style="1176" customWidth="1"/>
    <col min="1547" max="1547" width="10.28515625" style="1176" customWidth="1"/>
    <col min="1548" max="1548" width="10.140625" style="1176" customWidth="1"/>
    <col min="1549" max="1549" width="7.42578125" style="1176" customWidth="1"/>
    <col min="1550" max="1550" width="8.140625" style="1176" customWidth="1"/>
    <col min="1551" max="1792" width="9.140625" style="1176"/>
    <col min="1793" max="1793" width="8.42578125" style="1176" customWidth="1"/>
    <col min="1794" max="1794" width="38.7109375" style="1176" customWidth="1"/>
    <col min="1795" max="1795" width="7" style="1176" customWidth="1"/>
    <col min="1796" max="1796" width="9.42578125" style="1176" customWidth="1"/>
    <col min="1797" max="1797" width="8.42578125" style="1176" customWidth="1"/>
    <col min="1798" max="1799" width="0" style="1176" hidden="1" customWidth="1"/>
    <col min="1800" max="1800" width="9.85546875" style="1176" customWidth="1"/>
    <col min="1801" max="1801" width="9.42578125" style="1176" customWidth="1"/>
    <col min="1802" max="1802" width="10.140625" style="1176" customWidth="1"/>
    <col min="1803" max="1803" width="10.28515625" style="1176" customWidth="1"/>
    <col min="1804" max="1804" width="10.140625" style="1176" customWidth="1"/>
    <col min="1805" max="1805" width="7.42578125" style="1176" customWidth="1"/>
    <col min="1806" max="1806" width="8.140625" style="1176" customWidth="1"/>
    <col min="1807" max="2048" width="9.140625" style="1176"/>
    <col min="2049" max="2049" width="8.42578125" style="1176" customWidth="1"/>
    <col min="2050" max="2050" width="38.7109375" style="1176" customWidth="1"/>
    <col min="2051" max="2051" width="7" style="1176" customWidth="1"/>
    <col min="2052" max="2052" width="9.42578125" style="1176" customWidth="1"/>
    <col min="2053" max="2053" width="8.42578125" style="1176" customWidth="1"/>
    <col min="2054" max="2055" width="0" style="1176" hidden="1" customWidth="1"/>
    <col min="2056" max="2056" width="9.85546875" style="1176" customWidth="1"/>
    <col min="2057" max="2057" width="9.42578125" style="1176" customWidth="1"/>
    <col min="2058" max="2058" width="10.140625" style="1176" customWidth="1"/>
    <col min="2059" max="2059" width="10.28515625" style="1176" customWidth="1"/>
    <col min="2060" max="2060" width="10.140625" style="1176" customWidth="1"/>
    <col min="2061" max="2061" width="7.42578125" style="1176" customWidth="1"/>
    <col min="2062" max="2062" width="8.140625" style="1176" customWidth="1"/>
    <col min="2063" max="2304" width="9.140625" style="1176"/>
    <col min="2305" max="2305" width="8.42578125" style="1176" customWidth="1"/>
    <col min="2306" max="2306" width="38.7109375" style="1176" customWidth="1"/>
    <col min="2307" max="2307" width="7" style="1176" customWidth="1"/>
    <col min="2308" max="2308" width="9.42578125" style="1176" customWidth="1"/>
    <col min="2309" max="2309" width="8.42578125" style="1176" customWidth="1"/>
    <col min="2310" max="2311" width="0" style="1176" hidden="1" customWidth="1"/>
    <col min="2312" max="2312" width="9.85546875" style="1176" customWidth="1"/>
    <col min="2313" max="2313" width="9.42578125" style="1176" customWidth="1"/>
    <col min="2314" max="2314" width="10.140625" style="1176" customWidth="1"/>
    <col min="2315" max="2315" width="10.28515625" style="1176" customWidth="1"/>
    <col min="2316" max="2316" width="10.140625" style="1176" customWidth="1"/>
    <col min="2317" max="2317" width="7.42578125" style="1176" customWidth="1"/>
    <col min="2318" max="2318" width="8.140625" style="1176" customWidth="1"/>
    <col min="2319" max="2560" width="9.140625" style="1176"/>
    <col min="2561" max="2561" width="8.42578125" style="1176" customWidth="1"/>
    <col min="2562" max="2562" width="38.7109375" style="1176" customWidth="1"/>
    <col min="2563" max="2563" width="7" style="1176" customWidth="1"/>
    <col min="2564" max="2564" width="9.42578125" style="1176" customWidth="1"/>
    <col min="2565" max="2565" width="8.42578125" style="1176" customWidth="1"/>
    <col min="2566" max="2567" width="0" style="1176" hidden="1" customWidth="1"/>
    <col min="2568" max="2568" width="9.85546875" style="1176" customWidth="1"/>
    <col min="2569" max="2569" width="9.42578125" style="1176" customWidth="1"/>
    <col min="2570" max="2570" width="10.140625" style="1176" customWidth="1"/>
    <col min="2571" max="2571" width="10.28515625" style="1176" customWidth="1"/>
    <col min="2572" max="2572" width="10.140625" style="1176" customWidth="1"/>
    <col min="2573" max="2573" width="7.42578125" style="1176" customWidth="1"/>
    <col min="2574" max="2574" width="8.140625" style="1176" customWidth="1"/>
    <col min="2575" max="2816" width="9.140625" style="1176"/>
    <col min="2817" max="2817" width="8.42578125" style="1176" customWidth="1"/>
    <col min="2818" max="2818" width="38.7109375" style="1176" customWidth="1"/>
    <col min="2819" max="2819" width="7" style="1176" customWidth="1"/>
    <col min="2820" max="2820" width="9.42578125" style="1176" customWidth="1"/>
    <col min="2821" max="2821" width="8.42578125" style="1176" customWidth="1"/>
    <col min="2822" max="2823" width="0" style="1176" hidden="1" customWidth="1"/>
    <col min="2824" max="2824" width="9.85546875" style="1176" customWidth="1"/>
    <col min="2825" max="2825" width="9.42578125" style="1176" customWidth="1"/>
    <col min="2826" max="2826" width="10.140625" style="1176" customWidth="1"/>
    <col min="2827" max="2827" width="10.28515625" style="1176" customWidth="1"/>
    <col min="2828" max="2828" width="10.140625" style="1176" customWidth="1"/>
    <col min="2829" max="2829" width="7.42578125" style="1176" customWidth="1"/>
    <col min="2830" max="2830" width="8.140625" style="1176" customWidth="1"/>
    <col min="2831" max="3072" width="9.140625" style="1176"/>
    <col min="3073" max="3073" width="8.42578125" style="1176" customWidth="1"/>
    <col min="3074" max="3074" width="38.7109375" style="1176" customWidth="1"/>
    <col min="3075" max="3075" width="7" style="1176" customWidth="1"/>
    <col min="3076" max="3076" width="9.42578125" style="1176" customWidth="1"/>
    <col min="3077" max="3077" width="8.42578125" style="1176" customWidth="1"/>
    <col min="3078" max="3079" width="0" style="1176" hidden="1" customWidth="1"/>
    <col min="3080" max="3080" width="9.85546875" style="1176" customWidth="1"/>
    <col min="3081" max="3081" width="9.42578125" style="1176" customWidth="1"/>
    <col min="3082" max="3082" width="10.140625" style="1176" customWidth="1"/>
    <col min="3083" max="3083" width="10.28515625" style="1176" customWidth="1"/>
    <col min="3084" max="3084" width="10.140625" style="1176" customWidth="1"/>
    <col min="3085" max="3085" width="7.42578125" style="1176" customWidth="1"/>
    <col min="3086" max="3086" width="8.140625" style="1176" customWidth="1"/>
    <col min="3087" max="3328" width="9.140625" style="1176"/>
    <col min="3329" max="3329" width="8.42578125" style="1176" customWidth="1"/>
    <col min="3330" max="3330" width="38.7109375" style="1176" customWidth="1"/>
    <col min="3331" max="3331" width="7" style="1176" customWidth="1"/>
    <col min="3332" max="3332" width="9.42578125" style="1176" customWidth="1"/>
    <col min="3333" max="3333" width="8.42578125" style="1176" customWidth="1"/>
    <col min="3334" max="3335" width="0" style="1176" hidden="1" customWidth="1"/>
    <col min="3336" max="3336" width="9.85546875" style="1176" customWidth="1"/>
    <col min="3337" max="3337" width="9.42578125" style="1176" customWidth="1"/>
    <col min="3338" max="3338" width="10.140625" style="1176" customWidth="1"/>
    <col min="3339" max="3339" width="10.28515625" style="1176" customWidth="1"/>
    <col min="3340" max="3340" width="10.140625" style="1176" customWidth="1"/>
    <col min="3341" max="3341" width="7.42578125" style="1176" customWidth="1"/>
    <col min="3342" max="3342" width="8.140625" style="1176" customWidth="1"/>
    <col min="3343" max="3584" width="9.140625" style="1176"/>
    <col min="3585" max="3585" width="8.42578125" style="1176" customWidth="1"/>
    <col min="3586" max="3586" width="38.7109375" style="1176" customWidth="1"/>
    <col min="3587" max="3587" width="7" style="1176" customWidth="1"/>
    <col min="3588" max="3588" width="9.42578125" style="1176" customWidth="1"/>
    <col min="3589" max="3589" width="8.42578125" style="1176" customWidth="1"/>
    <col min="3590" max="3591" width="0" style="1176" hidden="1" customWidth="1"/>
    <col min="3592" max="3592" width="9.85546875" style="1176" customWidth="1"/>
    <col min="3593" max="3593" width="9.42578125" style="1176" customWidth="1"/>
    <col min="3594" max="3594" width="10.140625" style="1176" customWidth="1"/>
    <col min="3595" max="3595" width="10.28515625" style="1176" customWidth="1"/>
    <col min="3596" max="3596" width="10.140625" style="1176" customWidth="1"/>
    <col min="3597" max="3597" width="7.42578125" style="1176" customWidth="1"/>
    <col min="3598" max="3598" width="8.140625" style="1176" customWidth="1"/>
    <col min="3599" max="3840" width="9.140625" style="1176"/>
    <col min="3841" max="3841" width="8.42578125" style="1176" customWidth="1"/>
    <col min="3842" max="3842" width="38.7109375" style="1176" customWidth="1"/>
    <col min="3843" max="3843" width="7" style="1176" customWidth="1"/>
    <col min="3844" max="3844" width="9.42578125" style="1176" customWidth="1"/>
    <col min="3845" max="3845" width="8.42578125" style="1176" customWidth="1"/>
    <col min="3846" max="3847" width="0" style="1176" hidden="1" customWidth="1"/>
    <col min="3848" max="3848" width="9.85546875" style="1176" customWidth="1"/>
    <col min="3849" max="3849" width="9.42578125" style="1176" customWidth="1"/>
    <col min="3850" max="3850" width="10.140625" style="1176" customWidth="1"/>
    <col min="3851" max="3851" width="10.28515625" style="1176" customWidth="1"/>
    <col min="3852" max="3852" width="10.140625" style="1176" customWidth="1"/>
    <col min="3853" max="3853" width="7.42578125" style="1176" customWidth="1"/>
    <col min="3854" max="3854" width="8.140625" style="1176" customWidth="1"/>
    <col min="3855" max="4096" width="9.140625" style="1176"/>
    <col min="4097" max="4097" width="8.42578125" style="1176" customWidth="1"/>
    <col min="4098" max="4098" width="38.7109375" style="1176" customWidth="1"/>
    <col min="4099" max="4099" width="7" style="1176" customWidth="1"/>
    <col min="4100" max="4100" width="9.42578125" style="1176" customWidth="1"/>
    <col min="4101" max="4101" width="8.42578125" style="1176" customWidth="1"/>
    <col min="4102" max="4103" width="0" style="1176" hidden="1" customWidth="1"/>
    <col min="4104" max="4104" width="9.85546875" style="1176" customWidth="1"/>
    <col min="4105" max="4105" width="9.42578125" style="1176" customWidth="1"/>
    <col min="4106" max="4106" width="10.140625" style="1176" customWidth="1"/>
    <col min="4107" max="4107" width="10.28515625" style="1176" customWidth="1"/>
    <col min="4108" max="4108" width="10.140625" style="1176" customWidth="1"/>
    <col min="4109" max="4109" width="7.42578125" style="1176" customWidth="1"/>
    <col min="4110" max="4110" width="8.140625" style="1176" customWidth="1"/>
    <col min="4111" max="4352" width="9.140625" style="1176"/>
    <col min="4353" max="4353" width="8.42578125" style="1176" customWidth="1"/>
    <col min="4354" max="4354" width="38.7109375" style="1176" customWidth="1"/>
    <col min="4355" max="4355" width="7" style="1176" customWidth="1"/>
    <col min="4356" max="4356" width="9.42578125" style="1176" customWidth="1"/>
    <col min="4357" max="4357" width="8.42578125" style="1176" customWidth="1"/>
    <col min="4358" max="4359" width="0" style="1176" hidden="1" customWidth="1"/>
    <col min="4360" max="4360" width="9.85546875" style="1176" customWidth="1"/>
    <col min="4361" max="4361" width="9.42578125" style="1176" customWidth="1"/>
    <col min="4362" max="4362" width="10.140625" style="1176" customWidth="1"/>
    <col min="4363" max="4363" width="10.28515625" style="1176" customWidth="1"/>
    <col min="4364" max="4364" width="10.140625" style="1176" customWidth="1"/>
    <col min="4365" max="4365" width="7.42578125" style="1176" customWidth="1"/>
    <col min="4366" max="4366" width="8.140625" style="1176" customWidth="1"/>
    <col min="4367" max="4608" width="9.140625" style="1176"/>
    <col min="4609" max="4609" width="8.42578125" style="1176" customWidth="1"/>
    <col min="4610" max="4610" width="38.7109375" style="1176" customWidth="1"/>
    <col min="4611" max="4611" width="7" style="1176" customWidth="1"/>
    <col min="4612" max="4612" width="9.42578125" style="1176" customWidth="1"/>
    <col min="4613" max="4613" width="8.42578125" style="1176" customWidth="1"/>
    <col min="4614" max="4615" width="0" style="1176" hidden="1" customWidth="1"/>
    <col min="4616" max="4616" width="9.85546875" style="1176" customWidth="1"/>
    <col min="4617" max="4617" width="9.42578125" style="1176" customWidth="1"/>
    <col min="4618" max="4618" width="10.140625" style="1176" customWidth="1"/>
    <col min="4619" max="4619" width="10.28515625" style="1176" customWidth="1"/>
    <col min="4620" max="4620" width="10.140625" style="1176" customWidth="1"/>
    <col min="4621" max="4621" width="7.42578125" style="1176" customWidth="1"/>
    <col min="4622" max="4622" width="8.140625" style="1176" customWidth="1"/>
    <col min="4623" max="4864" width="9.140625" style="1176"/>
    <col min="4865" max="4865" width="8.42578125" style="1176" customWidth="1"/>
    <col min="4866" max="4866" width="38.7109375" style="1176" customWidth="1"/>
    <col min="4867" max="4867" width="7" style="1176" customWidth="1"/>
    <col min="4868" max="4868" width="9.42578125" style="1176" customWidth="1"/>
    <col min="4869" max="4869" width="8.42578125" style="1176" customWidth="1"/>
    <col min="4870" max="4871" width="0" style="1176" hidden="1" customWidth="1"/>
    <col min="4872" max="4872" width="9.85546875" style="1176" customWidth="1"/>
    <col min="4873" max="4873" width="9.42578125" style="1176" customWidth="1"/>
    <col min="4874" max="4874" width="10.140625" style="1176" customWidth="1"/>
    <col min="4875" max="4875" width="10.28515625" style="1176" customWidth="1"/>
    <col min="4876" max="4876" width="10.140625" style="1176" customWidth="1"/>
    <col min="4877" max="4877" width="7.42578125" style="1176" customWidth="1"/>
    <col min="4878" max="4878" width="8.140625" style="1176" customWidth="1"/>
    <col min="4879" max="5120" width="9.140625" style="1176"/>
    <col min="5121" max="5121" width="8.42578125" style="1176" customWidth="1"/>
    <col min="5122" max="5122" width="38.7109375" style="1176" customWidth="1"/>
    <col min="5123" max="5123" width="7" style="1176" customWidth="1"/>
    <col min="5124" max="5124" width="9.42578125" style="1176" customWidth="1"/>
    <col min="5125" max="5125" width="8.42578125" style="1176" customWidth="1"/>
    <col min="5126" max="5127" width="0" style="1176" hidden="1" customWidth="1"/>
    <col min="5128" max="5128" width="9.85546875" style="1176" customWidth="1"/>
    <col min="5129" max="5129" width="9.42578125" style="1176" customWidth="1"/>
    <col min="5130" max="5130" width="10.140625" style="1176" customWidth="1"/>
    <col min="5131" max="5131" width="10.28515625" style="1176" customWidth="1"/>
    <col min="5132" max="5132" width="10.140625" style="1176" customWidth="1"/>
    <col min="5133" max="5133" width="7.42578125" style="1176" customWidth="1"/>
    <col min="5134" max="5134" width="8.140625" style="1176" customWidth="1"/>
    <col min="5135" max="5376" width="9.140625" style="1176"/>
    <col min="5377" max="5377" width="8.42578125" style="1176" customWidth="1"/>
    <col min="5378" max="5378" width="38.7109375" style="1176" customWidth="1"/>
    <col min="5379" max="5379" width="7" style="1176" customWidth="1"/>
    <col min="5380" max="5380" width="9.42578125" style="1176" customWidth="1"/>
    <col min="5381" max="5381" width="8.42578125" style="1176" customWidth="1"/>
    <col min="5382" max="5383" width="0" style="1176" hidden="1" customWidth="1"/>
    <col min="5384" max="5384" width="9.85546875" style="1176" customWidth="1"/>
    <col min="5385" max="5385" width="9.42578125" style="1176" customWidth="1"/>
    <col min="5386" max="5386" width="10.140625" style="1176" customWidth="1"/>
    <col min="5387" max="5387" width="10.28515625" style="1176" customWidth="1"/>
    <col min="5388" max="5388" width="10.140625" style="1176" customWidth="1"/>
    <col min="5389" max="5389" width="7.42578125" style="1176" customWidth="1"/>
    <col min="5390" max="5390" width="8.140625" style="1176" customWidth="1"/>
    <col min="5391" max="5632" width="9.140625" style="1176"/>
    <col min="5633" max="5633" width="8.42578125" style="1176" customWidth="1"/>
    <col min="5634" max="5634" width="38.7109375" style="1176" customWidth="1"/>
    <col min="5635" max="5635" width="7" style="1176" customWidth="1"/>
    <col min="5636" max="5636" width="9.42578125" style="1176" customWidth="1"/>
    <col min="5637" max="5637" width="8.42578125" style="1176" customWidth="1"/>
    <col min="5638" max="5639" width="0" style="1176" hidden="1" customWidth="1"/>
    <col min="5640" max="5640" width="9.85546875" style="1176" customWidth="1"/>
    <col min="5641" max="5641" width="9.42578125" style="1176" customWidth="1"/>
    <col min="5642" max="5642" width="10.140625" style="1176" customWidth="1"/>
    <col min="5643" max="5643" width="10.28515625" style="1176" customWidth="1"/>
    <col min="5644" max="5644" width="10.140625" style="1176" customWidth="1"/>
    <col min="5645" max="5645" width="7.42578125" style="1176" customWidth="1"/>
    <col min="5646" max="5646" width="8.140625" style="1176" customWidth="1"/>
    <col min="5647" max="5888" width="9.140625" style="1176"/>
    <col min="5889" max="5889" width="8.42578125" style="1176" customWidth="1"/>
    <col min="5890" max="5890" width="38.7109375" style="1176" customWidth="1"/>
    <col min="5891" max="5891" width="7" style="1176" customWidth="1"/>
    <col min="5892" max="5892" width="9.42578125" style="1176" customWidth="1"/>
    <col min="5893" max="5893" width="8.42578125" style="1176" customWidth="1"/>
    <col min="5894" max="5895" width="0" style="1176" hidden="1" customWidth="1"/>
    <col min="5896" max="5896" width="9.85546875" style="1176" customWidth="1"/>
    <col min="5897" max="5897" width="9.42578125" style="1176" customWidth="1"/>
    <col min="5898" max="5898" width="10.140625" style="1176" customWidth="1"/>
    <col min="5899" max="5899" width="10.28515625" style="1176" customWidth="1"/>
    <col min="5900" max="5900" width="10.140625" style="1176" customWidth="1"/>
    <col min="5901" max="5901" width="7.42578125" style="1176" customWidth="1"/>
    <col min="5902" max="5902" width="8.140625" style="1176" customWidth="1"/>
    <col min="5903" max="6144" width="9.140625" style="1176"/>
    <col min="6145" max="6145" width="8.42578125" style="1176" customWidth="1"/>
    <col min="6146" max="6146" width="38.7109375" style="1176" customWidth="1"/>
    <col min="6147" max="6147" width="7" style="1176" customWidth="1"/>
    <col min="6148" max="6148" width="9.42578125" style="1176" customWidth="1"/>
    <col min="6149" max="6149" width="8.42578125" style="1176" customWidth="1"/>
    <col min="6150" max="6151" width="0" style="1176" hidden="1" customWidth="1"/>
    <col min="6152" max="6152" width="9.85546875" style="1176" customWidth="1"/>
    <col min="6153" max="6153" width="9.42578125" style="1176" customWidth="1"/>
    <col min="6154" max="6154" width="10.140625" style="1176" customWidth="1"/>
    <col min="6155" max="6155" width="10.28515625" style="1176" customWidth="1"/>
    <col min="6156" max="6156" width="10.140625" style="1176" customWidth="1"/>
    <col min="6157" max="6157" width="7.42578125" style="1176" customWidth="1"/>
    <col min="6158" max="6158" width="8.140625" style="1176" customWidth="1"/>
    <col min="6159" max="6400" width="9.140625" style="1176"/>
    <col min="6401" max="6401" width="8.42578125" style="1176" customWidth="1"/>
    <col min="6402" max="6402" width="38.7109375" style="1176" customWidth="1"/>
    <col min="6403" max="6403" width="7" style="1176" customWidth="1"/>
    <col min="6404" max="6404" width="9.42578125" style="1176" customWidth="1"/>
    <col min="6405" max="6405" width="8.42578125" style="1176" customWidth="1"/>
    <col min="6406" max="6407" width="0" style="1176" hidden="1" customWidth="1"/>
    <col min="6408" max="6408" width="9.85546875" style="1176" customWidth="1"/>
    <col min="6409" max="6409" width="9.42578125" style="1176" customWidth="1"/>
    <col min="6410" max="6410" width="10.140625" style="1176" customWidth="1"/>
    <col min="6411" max="6411" width="10.28515625" style="1176" customWidth="1"/>
    <col min="6412" max="6412" width="10.140625" style="1176" customWidth="1"/>
    <col min="6413" max="6413" width="7.42578125" style="1176" customWidth="1"/>
    <col min="6414" max="6414" width="8.140625" style="1176" customWidth="1"/>
    <col min="6415" max="6656" width="9.140625" style="1176"/>
    <col min="6657" max="6657" width="8.42578125" style="1176" customWidth="1"/>
    <col min="6658" max="6658" width="38.7109375" style="1176" customWidth="1"/>
    <col min="6659" max="6659" width="7" style="1176" customWidth="1"/>
    <col min="6660" max="6660" width="9.42578125" style="1176" customWidth="1"/>
    <col min="6661" max="6661" width="8.42578125" style="1176" customWidth="1"/>
    <col min="6662" max="6663" width="0" style="1176" hidden="1" customWidth="1"/>
    <col min="6664" max="6664" width="9.85546875" style="1176" customWidth="1"/>
    <col min="6665" max="6665" width="9.42578125" style="1176" customWidth="1"/>
    <col min="6666" max="6666" width="10.140625" style="1176" customWidth="1"/>
    <col min="6667" max="6667" width="10.28515625" style="1176" customWidth="1"/>
    <col min="6668" max="6668" width="10.140625" style="1176" customWidth="1"/>
    <col min="6669" max="6669" width="7.42578125" style="1176" customWidth="1"/>
    <col min="6670" max="6670" width="8.140625" style="1176" customWidth="1"/>
    <col min="6671" max="6912" width="9.140625" style="1176"/>
    <col min="6913" max="6913" width="8.42578125" style="1176" customWidth="1"/>
    <col min="6914" max="6914" width="38.7109375" style="1176" customWidth="1"/>
    <col min="6915" max="6915" width="7" style="1176" customWidth="1"/>
    <col min="6916" max="6916" width="9.42578125" style="1176" customWidth="1"/>
    <col min="6917" max="6917" width="8.42578125" style="1176" customWidth="1"/>
    <col min="6918" max="6919" width="0" style="1176" hidden="1" customWidth="1"/>
    <col min="6920" max="6920" width="9.85546875" style="1176" customWidth="1"/>
    <col min="6921" max="6921" width="9.42578125" style="1176" customWidth="1"/>
    <col min="6922" max="6922" width="10.140625" style="1176" customWidth="1"/>
    <col min="6923" max="6923" width="10.28515625" style="1176" customWidth="1"/>
    <col min="6924" max="6924" width="10.140625" style="1176" customWidth="1"/>
    <col min="6925" max="6925" width="7.42578125" style="1176" customWidth="1"/>
    <col min="6926" max="6926" width="8.140625" style="1176" customWidth="1"/>
    <col min="6927" max="7168" width="9.140625" style="1176"/>
    <col min="7169" max="7169" width="8.42578125" style="1176" customWidth="1"/>
    <col min="7170" max="7170" width="38.7109375" style="1176" customWidth="1"/>
    <col min="7171" max="7171" width="7" style="1176" customWidth="1"/>
    <col min="7172" max="7172" width="9.42578125" style="1176" customWidth="1"/>
    <col min="7173" max="7173" width="8.42578125" style="1176" customWidth="1"/>
    <col min="7174" max="7175" width="0" style="1176" hidden="1" customWidth="1"/>
    <col min="7176" max="7176" width="9.85546875" style="1176" customWidth="1"/>
    <col min="7177" max="7177" width="9.42578125" style="1176" customWidth="1"/>
    <col min="7178" max="7178" width="10.140625" style="1176" customWidth="1"/>
    <col min="7179" max="7179" width="10.28515625" style="1176" customWidth="1"/>
    <col min="7180" max="7180" width="10.140625" style="1176" customWidth="1"/>
    <col min="7181" max="7181" width="7.42578125" style="1176" customWidth="1"/>
    <col min="7182" max="7182" width="8.140625" style="1176" customWidth="1"/>
    <col min="7183" max="7424" width="9.140625" style="1176"/>
    <col min="7425" max="7425" width="8.42578125" style="1176" customWidth="1"/>
    <col min="7426" max="7426" width="38.7109375" style="1176" customWidth="1"/>
    <col min="7427" max="7427" width="7" style="1176" customWidth="1"/>
    <col min="7428" max="7428" width="9.42578125" style="1176" customWidth="1"/>
    <col min="7429" max="7429" width="8.42578125" style="1176" customWidth="1"/>
    <col min="7430" max="7431" width="0" style="1176" hidden="1" customWidth="1"/>
    <col min="7432" max="7432" width="9.85546875" style="1176" customWidth="1"/>
    <col min="7433" max="7433" width="9.42578125" style="1176" customWidth="1"/>
    <col min="7434" max="7434" width="10.140625" style="1176" customWidth="1"/>
    <col min="7435" max="7435" width="10.28515625" style="1176" customWidth="1"/>
    <col min="7436" max="7436" width="10.140625" style="1176" customWidth="1"/>
    <col min="7437" max="7437" width="7.42578125" style="1176" customWidth="1"/>
    <col min="7438" max="7438" width="8.140625" style="1176" customWidth="1"/>
    <col min="7439" max="7680" width="9.140625" style="1176"/>
    <col min="7681" max="7681" width="8.42578125" style="1176" customWidth="1"/>
    <col min="7682" max="7682" width="38.7109375" style="1176" customWidth="1"/>
    <col min="7683" max="7683" width="7" style="1176" customWidth="1"/>
    <col min="7684" max="7684" width="9.42578125" style="1176" customWidth="1"/>
    <col min="7685" max="7685" width="8.42578125" style="1176" customWidth="1"/>
    <col min="7686" max="7687" width="0" style="1176" hidden="1" customWidth="1"/>
    <col min="7688" max="7688" width="9.85546875" style="1176" customWidth="1"/>
    <col min="7689" max="7689" width="9.42578125" style="1176" customWidth="1"/>
    <col min="7690" max="7690" width="10.140625" style="1176" customWidth="1"/>
    <col min="7691" max="7691" width="10.28515625" style="1176" customWidth="1"/>
    <col min="7692" max="7692" width="10.140625" style="1176" customWidth="1"/>
    <col min="7693" max="7693" width="7.42578125" style="1176" customWidth="1"/>
    <col min="7694" max="7694" width="8.140625" style="1176" customWidth="1"/>
    <col min="7695" max="7936" width="9.140625" style="1176"/>
    <col min="7937" max="7937" width="8.42578125" style="1176" customWidth="1"/>
    <col min="7938" max="7938" width="38.7109375" style="1176" customWidth="1"/>
    <col min="7939" max="7939" width="7" style="1176" customWidth="1"/>
    <col min="7940" max="7940" width="9.42578125" style="1176" customWidth="1"/>
    <col min="7941" max="7941" width="8.42578125" style="1176" customWidth="1"/>
    <col min="7942" max="7943" width="0" style="1176" hidden="1" customWidth="1"/>
    <col min="7944" max="7944" width="9.85546875" style="1176" customWidth="1"/>
    <col min="7945" max="7945" width="9.42578125" style="1176" customWidth="1"/>
    <col min="7946" max="7946" width="10.140625" style="1176" customWidth="1"/>
    <col min="7947" max="7947" width="10.28515625" style="1176" customWidth="1"/>
    <col min="7948" max="7948" width="10.140625" style="1176" customWidth="1"/>
    <col min="7949" max="7949" width="7.42578125" style="1176" customWidth="1"/>
    <col min="7950" max="7950" width="8.140625" style="1176" customWidth="1"/>
    <col min="7951" max="8192" width="9.140625" style="1176"/>
    <col min="8193" max="8193" width="8.42578125" style="1176" customWidth="1"/>
    <col min="8194" max="8194" width="38.7109375" style="1176" customWidth="1"/>
    <col min="8195" max="8195" width="7" style="1176" customWidth="1"/>
    <col min="8196" max="8196" width="9.42578125" style="1176" customWidth="1"/>
    <col min="8197" max="8197" width="8.42578125" style="1176" customWidth="1"/>
    <col min="8198" max="8199" width="0" style="1176" hidden="1" customWidth="1"/>
    <col min="8200" max="8200" width="9.85546875" style="1176" customWidth="1"/>
    <col min="8201" max="8201" width="9.42578125" style="1176" customWidth="1"/>
    <col min="8202" max="8202" width="10.140625" style="1176" customWidth="1"/>
    <col min="8203" max="8203" width="10.28515625" style="1176" customWidth="1"/>
    <col min="8204" max="8204" width="10.140625" style="1176" customWidth="1"/>
    <col min="8205" max="8205" width="7.42578125" style="1176" customWidth="1"/>
    <col min="8206" max="8206" width="8.140625" style="1176" customWidth="1"/>
    <col min="8207" max="8448" width="9.140625" style="1176"/>
    <col min="8449" max="8449" width="8.42578125" style="1176" customWidth="1"/>
    <col min="8450" max="8450" width="38.7109375" style="1176" customWidth="1"/>
    <col min="8451" max="8451" width="7" style="1176" customWidth="1"/>
    <col min="8452" max="8452" width="9.42578125" style="1176" customWidth="1"/>
    <col min="8453" max="8453" width="8.42578125" style="1176" customWidth="1"/>
    <col min="8454" max="8455" width="0" style="1176" hidden="1" customWidth="1"/>
    <col min="8456" max="8456" width="9.85546875" style="1176" customWidth="1"/>
    <col min="8457" max="8457" width="9.42578125" style="1176" customWidth="1"/>
    <col min="8458" max="8458" width="10.140625" style="1176" customWidth="1"/>
    <col min="8459" max="8459" width="10.28515625" style="1176" customWidth="1"/>
    <col min="8460" max="8460" width="10.140625" style="1176" customWidth="1"/>
    <col min="8461" max="8461" width="7.42578125" style="1176" customWidth="1"/>
    <col min="8462" max="8462" width="8.140625" style="1176" customWidth="1"/>
    <col min="8463" max="8704" width="9.140625" style="1176"/>
    <col min="8705" max="8705" width="8.42578125" style="1176" customWidth="1"/>
    <col min="8706" max="8706" width="38.7109375" style="1176" customWidth="1"/>
    <col min="8707" max="8707" width="7" style="1176" customWidth="1"/>
    <col min="8708" max="8708" width="9.42578125" style="1176" customWidth="1"/>
    <col min="8709" max="8709" width="8.42578125" style="1176" customWidth="1"/>
    <col min="8710" max="8711" width="0" style="1176" hidden="1" customWidth="1"/>
    <col min="8712" max="8712" width="9.85546875" style="1176" customWidth="1"/>
    <col min="8713" max="8713" width="9.42578125" style="1176" customWidth="1"/>
    <col min="8714" max="8714" width="10.140625" style="1176" customWidth="1"/>
    <col min="8715" max="8715" width="10.28515625" style="1176" customWidth="1"/>
    <col min="8716" max="8716" width="10.140625" style="1176" customWidth="1"/>
    <col min="8717" max="8717" width="7.42578125" style="1176" customWidth="1"/>
    <col min="8718" max="8718" width="8.140625" style="1176" customWidth="1"/>
    <col min="8719" max="8960" width="9.140625" style="1176"/>
    <col min="8961" max="8961" width="8.42578125" style="1176" customWidth="1"/>
    <col min="8962" max="8962" width="38.7109375" style="1176" customWidth="1"/>
    <col min="8963" max="8963" width="7" style="1176" customWidth="1"/>
    <col min="8964" max="8964" width="9.42578125" style="1176" customWidth="1"/>
    <col min="8965" max="8965" width="8.42578125" style="1176" customWidth="1"/>
    <col min="8966" max="8967" width="0" style="1176" hidden="1" customWidth="1"/>
    <col min="8968" max="8968" width="9.85546875" style="1176" customWidth="1"/>
    <col min="8969" max="8969" width="9.42578125" style="1176" customWidth="1"/>
    <col min="8970" max="8970" width="10.140625" style="1176" customWidth="1"/>
    <col min="8971" max="8971" width="10.28515625" style="1176" customWidth="1"/>
    <col min="8972" max="8972" width="10.140625" style="1176" customWidth="1"/>
    <col min="8973" max="8973" width="7.42578125" style="1176" customWidth="1"/>
    <col min="8974" max="8974" width="8.140625" style="1176" customWidth="1"/>
    <col min="8975" max="9216" width="9.140625" style="1176"/>
    <col min="9217" max="9217" width="8.42578125" style="1176" customWidth="1"/>
    <col min="9218" max="9218" width="38.7109375" style="1176" customWidth="1"/>
    <col min="9219" max="9219" width="7" style="1176" customWidth="1"/>
    <col min="9220" max="9220" width="9.42578125" style="1176" customWidth="1"/>
    <col min="9221" max="9221" width="8.42578125" style="1176" customWidth="1"/>
    <col min="9222" max="9223" width="0" style="1176" hidden="1" customWidth="1"/>
    <col min="9224" max="9224" width="9.85546875" style="1176" customWidth="1"/>
    <col min="9225" max="9225" width="9.42578125" style="1176" customWidth="1"/>
    <col min="9226" max="9226" width="10.140625" style="1176" customWidth="1"/>
    <col min="9227" max="9227" width="10.28515625" style="1176" customWidth="1"/>
    <col min="9228" max="9228" width="10.140625" style="1176" customWidth="1"/>
    <col min="9229" max="9229" width="7.42578125" style="1176" customWidth="1"/>
    <col min="9230" max="9230" width="8.140625" style="1176" customWidth="1"/>
    <col min="9231" max="9472" width="9.140625" style="1176"/>
    <col min="9473" max="9473" width="8.42578125" style="1176" customWidth="1"/>
    <col min="9474" max="9474" width="38.7109375" style="1176" customWidth="1"/>
    <col min="9475" max="9475" width="7" style="1176" customWidth="1"/>
    <col min="9476" max="9476" width="9.42578125" style="1176" customWidth="1"/>
    <col min="9477" max="9477" width="8.42578125" style="1176" customWidth="1"/>
    <col min="9478" max="9479" width="0" style="1176" hidden="1" customWidth="1"/>
    <col min="9480" max="9480" width="9.85546875" style="1176" customWidth="1"/>
    <col min="9481" max="9481" width="9.42578125" style="1176" customWidth="1"/>
    <col min="9482" max="9482" width="10.140625" style="1176" customWidth="1"/>
    <col min="9483" max="9483" width="10.28515625" style="1176" customWidth="1"/>
    <col min="9484" max="9484" width="10.140625" style="1176" customWidth="1"/>
    <col min="9485" max="9485" width="7.42578125" style="1176" customWidth="1"/>
    <col min="9486" max="9486" width="8.140625" style="1176" customWidth="1"/>
    <col min="9487" max="9728" width="9.140625" style="1176"/>
    <col min="9729" max="9729" width="8.42578125" style="1176" customWidth="1"/>
    <col min="9730" max="9730" width="38.7109375" style="1176" customWidth="1"/>
    <col min="9731" max="9731" width="7" style="1176" customWidth="1"/>
    <col min="9732" max="9732" width="9.42578125" style="1176" customWidth="1"/>
    <col min="9733" max="9733" width="8.42578125" style="1176" customWidth="1"/>
    <col min="9734" max="9735" width="0" style="1176" hidden="1" customWidth="1"/>
    <col min="9736" max="9736" width="9.85546875" style="1176" customWidth="1"/>
    <col min="9737" max="9737" width="9.42578125" style="1176" customWidth="1"/>
    <col min="9738" max="9738" width="10.140625" style="1176" customWidth="1"/>
    <col min="9739" max="9739" width="10.28515625" style="1176" customWidth="1"/>
    <col min="9740" max="9740" width="10.140625" style="1176" customWidth="1"/>
    <col min="9741" max="9741" width="7.42578125" style="1176" customWidth="1"/>
    <col min="9742" max="9742" width="8.140625" style="1176" customWidth="1"/>
    <col min="9743" max="9984" width="9.140625" style="1176"/>
    <col min="9985" max="9985" width="8.42578125" style="1176" customWidth="1"/>
    <col min="9986" max="9986" width="38.7109375" style="1176" customWidth="1"/>
    <col min="9987" max="9987" width="7" style="1176" customWidth="1"/>
    <col min="9988" max="9988" width="9.42578125" style="1176" customWidth="1"/>
    <col min="9989" max="9989" width="8.42578125" style="1176" customWidth="1"/>
    <col min="9990" max="9991" width="0" style="1176" hidden="1" customWidth="1"/>
    <col min="9992" max="9992" width="9.85546875" style="1176" customWidth="1"/>
    <col min="9993" max="9993" width="9.42578125" style="1176" customWidth="1"/>
    <col min="9994" max="9994" width="10.140625" style="1176" customWidth="1"/>
    <col min="9995" max="9995" width="10.28515625" style="1176" customWidth="1"/>
    <col min="9996" max="9996" width="10.140625" style="1176" customWidth="1"/>
    <col min="9997" max="9997" width="7.42578125" style="1176" customWidth="1"/>
    <col min="9998" max="9998" width="8.140625" style="1176" customWidth="1"/>
    <col min="9999" max="10240" width="9.140625" style="1176"/>
    <col min="10241" max="10241" width="8.42578125" style="1176" customWidth="1"/>
    <col min="10242" max="10242" width="38.7109375" style="1176" customWidth="1"/>
    <col min="10243" max="10243" width="7" style="1176" customWidth="1"/>
    <col min="10244" max="10244" width="9.42578125" style="1176" customWidth="1"/>
    <col min="10245" max="10245" width="8.42578125" style="1176" customWidth="1"/>
    <col min="10246" max="10247" width="0" style="1176" hidden="1" customWidth="1"/>
    <col min="10248" max="10248" width="9.85546875" style="1176" customWidth="1"/>
    <col min="10249" max="10249" width="9.42578125" style="1176" customWidth="1"/>
    <col min="10250" max="10250" width="10.140625" style="1176" customWidth="1"/>
    <col min="10251" max="10251" width="10.28515625" style="1176" customWidth="1"/>
    <col min="10252" max="10252" width="10.140625" style="1176" customWidth="1"/>
    <col min="10253" max="10253" width="7.42578125" style="1176" customWidth="1"/>
    <col min="10254" max="10254" width="8.140625" style="1176" customWidth="1"/>
    <col min="10255" max="10496" width="9.140625" style="1176"/>
    <col min="10497" max="10497" width="8.42578125" style="1176" customWidth="1"/>
    <col min="10498" max="10498" width="38.7109375" style="1176" customWidth="1"/>
    <col min="10499" max="10499" width="7" style="1176" customWidth="1"/>
    <col min="10500" max="10500" width="9.42578125" style="1176" customWidth="1"/>
    <col min="10501" max="10501" width="8.42578125" style="1176" customWidth="1"/>
    <col min="10502" max="10503" width="0" style="1176" hidden="1" customWidth="1"/>
    <col min="10504" max="10504" width="9.85546875" style="1176" customWidth="1"/>
    <col min="10505" max="10505" width="9.42578125" style="1176" customWidth="1"/>
    <col min="10506" max="10506" width="10.140625" style="1176" customWidth="1"/>
    <col min="10507" max="10507" width="10.28515625" style="1176" customWidth="1"/>
    <col min="10508" max="10508" width="10.140625" style="1176" customWidth="1"/>
    <col min="10509" max="10509" width="7.42578125" style="1176" customWidth="1"/>
    <col min="10510" max="10510" width="8.140625" style="1176" customWidth="1"/>
    <col min="10511" max="10752" width="9.140625" style="1176"/>
    <col min="10753" max="10753" width="8.42578125" style="1176" customWidth="1"/>
    <col min="10754" max="10754" width="38.7109375" style="1176" customWidth="1"/>
    <col min="10755" max="10755" width="7" style="1176" customWidth="1"/>
    <col min="10756" max="10756" width="9.42578125" style="1176" customWidth="1"/>
    <col min="10757" max="10757" width="8.42578125" style="1176" customWidth="1"/>
    <col min="10758" max="10759" width="0" style="1176" hidden="1" customWidth="1"/>
    <col min="10760" max="10760" width="9.85546875" style="1176" customWidth="1"/>
    <col min="10761" max="10761" width="9.42578125" style="1176" customWidth="1"/>
    <col min="10762" max="10762" width="10.140625" style="1176" customWidth="1"/>
    <col min="10763" max="10763" width="10.28515625" style="1176" customWidth="1"/>
    <col min="10764" max="10764" width="10.140625" style="1176" customWidth="1"/>
    <col min="10765" max="10765" width="7.42578125" style="1176" customWidth="1"/>
    <col min="10766" max="10766" width="8.140625" style="1176" customWidth="1"/>
    <col min="10767" max="11008" width="9.140625" style="1176"/>
    <col min="11009" max="11009" width="8.42578125" style="1176" customWidth="1"/>
    <col min="11010" max="11010" width="38.7109375" style="1176" customWidth="1"/>
    <col min="11011" max="11011" width="7" style="1176" customWidth="1"/>
    <col min="11012" max="11012" width="9.42578125" style="1176" customWidth="1"/>
    <col min="11013" max="11013" width="8.42578125" style="1176" customWidth="1"/>
    <col min="11014" max="11015" width="0" style="1176" hidden="1" customWidth="1"/>
    <col min="11016" max="11016" width="9.85546875" style="1176" customWidth="1"/>
    <col min="11017" max="11017" width="9.42578125" style="1176" customWidth="1"/>
    <col min="11018" max="11018" width="10.140625" style="1176" customWidth="1"/>
    <col min="11019" max="11019" width="10.28515625" style="1176" customWidth="1"/>
    <col min="11020" max="11020" width="10.140625" style="1176" customWidth="1"/>
    <col min="11021" max="11021" width="7.42578125" style="1176" customWidth="1"/>
    <col min="11022" max="11022" width="8.140625" style="1176" customWidth="1"/>
    <col min="11023" max="11264" width="9.140625" style="1176"/>
    <col min="11265" max="11265" width="8.42578125" style="1176" customWidth="1"/>
    <col min="11266" max="11266" width="38.7109375" style="1176" customWidth="1"/>
    <col min="11267" max="11267" width="7" style="1176" customWidth="1"/>
    <col min="11268" max="11268" width="9.42578125" style="1176" customWidth="1"/>
    <col min="11269" max="11269" width="8.42578125" style="1176" customWidth="1"/>
    <col min="11270" max="11271" width="0" style="1176" hidden="1" customWidth="1"/>
    <col min="11272" max="11272" width="9.85546875" style="1176" customWidth="1"/>
    <col min="11273" max="11273" width="9.42578125" style="1176" customWidth="1"/>
    <col min="11274" max="11274" width="10.140625" style="1176" customWidth="1"/>
    <col min="11275" max="11275" width="10.28515625" style="1176" customWidth="1"/>
    <col min="11276" max="11276" width="10.140625" style="1176" customWidth="1"/>
    <col min="11277" max="11277" width="7.42578125" style="1176" customWidth="1"/>
    <col min="11278" max="11278" width="8.140625" style="1176" customWidth="1"/>
    <col min="11279" max="11520" width="9.140625" style="1176"/>
    <col min="11521" max="11521" width="8.42578125" style="1176" customWidth="1"/>
    <col min="11522" max="11522" width="38.7109375" style="1176" customWidth="1"/>
    <col min="11523" max="11523" width="7" style="1176" customWidth="1"/>
    <col min="11524" max="11524" width="9.42578125" style="1176" customWidth="1"/>
    <col min="11525" max="11525" width="8.42578125" style="1176" customWidth="1"/>
    <col min="11526" max="11527" width="0" style="1176" hidden="1" customWidth="1"/>
    <col min="11528" max="11528" width="9.85546875" style="1176" customWidth="1"/>
    <col min="11529" max="11529" width="9.42578125" style="1176" customWidth="1"/>
    <col min="11530" max="11530" width="10.140625" style="1176" customWidth="1"/>
    <col min="11531" max="11531" width="10.28515625" style="1176" customWidth="1"/>
    <col min="11532" max="11532" width="10.140625" style="1176" customWidth="1"/>
    <col min="11533" max="11533" width="7.42578125" style="1176" customWidth="1"/>
    <col min="11534" max="11534" width="8.140625" style="1176" customWidth="1"/>
    <col min="11535" max="11776" width="9.140625" style="1176"/>
    <col min="11777" max="11777" width="8.42578125" style="1176" customWidth="1"/>
    <col min="11778" max="11778" width="38.7109375" style="1176" customWidth="1"/>
    <col min="11779" max="11779" width="7" style="1176" customWidth="1"/>
    <col min="11780" max="11780" width="9.42578125" style="1176" customWidth="1"/>
    <col min="11781" max="11781" width="8.42578125" style="1176" customWidth="1"/>
    <col min="11782" max="11783" width="0" style="1176" hidden="1" customWidth="1"/>
    <col min="11784" max="11784" width="9.85546875" style="1176" customWidth="1"/>
    <col min="11785" max="11785" width="9.42578125" style="1176" customWidth="1"/>
    <col min="11786" max="11786" width="10.140625" style="1176" customWidth="1"/>
    <col min="11787" max="11787" width="10.28515625" style="1176" customWidth="1"/>
    <col min="11788" max="11788" width="10.140625" style="1176" customWidth="1"/>
    <col min="11789" max="11789" width="7.42578125" style="1176" customWidth="1"/>
    <col min="11790" max="11790" width="8.140625" style="1176" customWidth="1"/>
    <col min="11791" max="12032" width="9.140625" style="1176"/>
    <col min="12033" max="12033" width="8.42578125" style="1176" customWidth="1"/>
    <col min="12034" max="12034" width="38.7109375" style="1176" customWidth="1"/>
    <col min="12035" max="12035" width="7" style="1176" customWidth="1"/>
    <col min="12036" max="12036" width="9.42578125" style="1176" customWidth="1"/>
    <col min="12037" max="12037" width="8.42578125" style="1176" customWidth="1"/>
    <col min="12038" max="12039" width="0" style="1176" hidden="1" customWidth="1"/>
    <col min="12040" max="12040" width="9.85546875" style="1176" customWidth="1"/>
    <col min="12041" max="12041" width="9.42578125" style="1176" customWidth="1"/>
    <col min="12042" max="12042" width="10.140625" style="1176" customWidth="1"/>
    <col min="12043" max="12043" width="10.28515625" style="1176" customWidth="1"/>
    <col min="12044" max="12044" width="10.140625" style="1176" customWidth="1"/>
    <col min="12045" max="12045" width="7.42578125" style="1176" customWidth="1"/>
    <col min="12046" max="12046" width="8.140625" style="1176" customWidth="1"/>
    <col min="12047" max="12288" width="9.140625" style="1176"/>
    <col min="12289" max="12289" width="8.42578125" style="1176" customWidth="1"/>
    <col min="12290" max="12290" width="38.7109375" style="1176" customWidth="1"/>
    <col min="12291" max="12291" width="7" style="1176" customWidth="1"/>
    <col min="12292" max="12292" width="9.42578125" style="1176" customWidth="1"/>
    <col min="12293" max="12293" width="8.42578125" style="1176" customWidth="1"/>
    <col min="12294" max="12295" width="0" style="1176" hidden="1" customWidth="1"/>
    <col min="12296" max="12296" width="9.85546875" style="1176" customWidth="1"/>
    <col min="12297" max="12297" width="9.42578125" style="1176" customWidth="1"/>
    <col min="12298" max="12298" width="10.140625" style="1176" customWidth="1"/>
    <col min="12299" max="12299" width="10.28515625" style="1176" customWidth="1"/>
    <col min="12300" max="12300" width="10.140625" style="1176" customWidth="1"/>
    <col min="12301" max="12301" width="7.42578125" style="1176" customWidth="1"/>
    <col min="12302" max="12302" width="8.140625" style="1176" customWidth="1"/>
    <col min="12303" max="12544" width="9.140625" style="1176"/>
    <col min="12545" max="12545" width="8.42578125" style="1176" customWidth="1"/>
    <col min="12546" max="12546" width="38.7109375" style="1176" customWidth="1"/>
    <col min="12547" max="12547" width="7" style="1176" customWidth="1"/>
    <col min="12548" max="12548" width="9.42578125" style="1176" customWidth="1"/>
    <col min="12549" max="12549" width="8.42578125" style="1176" customWidth="1"/>
    <col min="12550" max="12551" width="0" style="1176" hidden="1" customWidth="1"/>
    <col min="12552" max="12552" width="9.85546875" style="1176" customWidth="1"/>
    <col min="12553" max="12553" width="9.42578125" style="1176" customWidth="1"/>
    <col min="12554" max="12554" width="10.140625" style="1176" customWidth="1"/>
    <col min="12555" max="12555" width="10.28515625" style="1176" customWidth="1"/>
    <col min="12556" max="12556" width="10.140625" style="1176" customWidth="1"/>
    <col min="12557" max="12557" width="7.42578125" style="1176" customWidth="1"/>
    <col min="12558" max="12558" width="8.140625" style="1176" customWidth="1"/>
    <col min="12559" max="12800" width="9.140625" style="1176"/>
    <col min="12801" max="12801" width="8.42578125" style="1176" customWidth="1"/>
    <col min="12802" max="12802" width="38.7109375" style="1176" customWidth="1"/>
    <col min="12803" max="12803" width="7" style="1176" customWidth="1"/>
    <col min="12804" max="12804" width="9.42578125" style="1176" customWidth="1"/>
    <col min="12805" max="12805" width="8.42578125" style="1176" customWidth="1"/>
    <col min="12806" max="12807" width="0" style="1176" hidden="1" customWidth="1"/>
    <col min="12808" max="12808" width="9.85546875" style="1176" customWidth="1"/>
    <col min="12809" max="12809" width="9.42578125" style="1176" customWidth="1"/>
    <col min="12810" max="12810" width="10.140625" style="1176" customWidth="1"/>
    <col min="12811" max="12811" width="10.28515625" style="1176" customWidth="1"/>
    <col min="12812" max="12812" width="10.140625" style="1176" customWidth="1"/>
    <col min="12813" max="12813" width="7.42578125" style="1176" customWidth="1"/>
    <col min="12814" max="12814" width="8.140625" style="1176" customWidth="1"/>
    <col min="12815" max="13056" width="9.140625" style="1176"/>
    <col min="13057" max="13057" width="8.42578125" style="1176" customWidth="1"/>
    <col min="13058" max="13058" width="38.7109375" style="1176" customWidth="1"/>
    <col min="13059" max="13059" width="7" style="1176" customWidth="1"/>
    <col min="13060" max="13060" width="9.42578125" style="1176" customWidth="1"/>
    <col min="13061" max="13061" width="8.42578125" style="1176" customWidth="1"/>
    <col min="13062" max="13063" width="0" style="1176" hidden="1" customWidth="1"/>
    <col min="13064" max="13064" width="9.85546875" style="1176" customWidth="1"/>
    <col min="13065" max="13065" width="9.42578125" style="1176" customWidth="1"/>
    <col min="13066" max="13066" width="10.140625" style="1176" customWidth="1"/>
    <col min="13067" max="13067" width="10.28515625" style="1176" customWidth="1"/>
    <col min="13068" max="13068" width="10.140625" style="1176" customWidth="1"/>
    <col min="13069" max="13069" width="7.42578125" style="1176" customWidth="1"/>
    <col min="13070" max="13070" width="8.140625" style="1176" customWidth="1"/>
    <col min="13071" max="13312" width="9.140625" style="1176"/>
    <col min="13313" max="13313" width="8.42578125" style="1176" customWidth="1"/>
    <col min="13314" max="13314" width="38.7109375" style="1176" customWidth="1"/>
    <col min="13315" max="13315" width="7" style="1176" customWidth="1"/>
    <col min="13316" max="13316" width="9.42578125" style="1176" customWidth="1"/>
    <col min="13317" max="13317" width="8.42578125" style="1176" customWidth="1"/>
    <col min="13318" max="13319" width="0" style="1176" hidden="1" customWidth="1"/>
    <col min="13320" max="13320" width="9.85546875" style="1176" customWidth="1"/>
    <col min="13321" max="13321" width="9.42578125" style="1176" customWidth="1"/>
    <col min="13322" max="13322" width="10.140625" style="1176" customWidth="1"/>
    <col min="13323" max="13323" width="10.28515625" style="1176" customWidth="1"/>
    <col min="13324" max="13324" width="10.140625" style="1176" customWidth="1"/>
    <col min="13325" max="13325" width="7.42578125" style="1176" customWidth="1"/>
    <col min="13326" max="13326" width="8.140625" style="1176" customWidth="1"/>
    <col min="13327" max="13568" width="9.140625" style="1176"/>
    <col min="13569" max="13569" width="8.42578125" style="1176" customWidth="1"/>
    <col min="13570" max="13570" width="38.7109375" style="1176" customWidth="1"/>
    <col min="13571" max="13571" width="7" style="1176" customWidth="1"/>
    <col min="13572" max="13572" width="9.42578125" style="1176" customWidth="1"/>
    <col min="13573" max="13573" width="8.42578125" style="1176" customWidth="1"/>
    <col min="13574" max="13575" width="0" style="1176" hidden="1" customWidth="1"/>
    <col min="13576" max="13576" width="9.85546875" style="1176" customWidth="1"/>
    <col min="13577" max="13577" width="9.42578125" style="1176" customWidth="1"/>
    <col min="13578" max="13578" width="10.140625" style="1176" customWidth="1"/>
    <col min="13579" max="13579" width="10.28515625" style="1176" customWidth="1"/>
    <col min="13580" max="13580" width="10.140625" style="1176" customWidth="1"/>
    <col min="13581" max="13581" width="7.42578125" style="1176" customWidth="1"/>
    <col min="13582" max="13582" width="8.140625" style="1176" customWidth="1"/>
    <col min="13583" max="13824" width="9.140625" style="1176"/>
    <col min="13825" max="13825" width="8.42578125" style="1176" customWidth="1"/>
    <col min="13826" max="13826" width="38.7109375" style="1176" customWidth="1"/>
    <col min="13827" max="13827" width="7" style="1176" customWidth="1"/>
    <col min="13828" max="13828" width="9.42578125" style="1176" customWidth="1"/>
    <col min="13829" max="13829" width="8.42578125" style="1176" customWidth="1"/>
    <col min="13830" max="13831" width="0" style="1176" hidden="1" customWidth="1"/>
    <col min="13832" max="13832" width="9.85546875" style="1176" customWidth="1"/>
    <col min="13833" max="13833" width="9.42578125" style="1176" customWidth="1"/>
    <col min="13834" max="13834" width="10.140625" style="1176" customWidth="1"/>
    <col min="13835" max="13835" width="10.28515625" style="1176" customWidth="1"/>
    <col min="13836" max="13836" width="10.140625" style="1176" customWidth="1"/>
    <col min="13837" max="13837" width="7.42578125" style="1176" customWidth="1"/>
    <col min="13838" max="13838" width="8.140625" style="1176" customWidth="1"/>
    <col min="13839" max="14080" width="9.140625" style="1176"/>
    <col min="14081" max="14081" width="8.42578125" style="1176" customWidth="1"/>
    <col min="14082" max="14082" width="38.7109375" style="1176" customWidth="1"/>
    <col min="14083" max="14083" width="7" style="1176" customWidth="1"/>
    <col min="14084" max="14084" width="9.42578125" style="1176" customWidth="1"/>
    <col min="14085" max="14085" width="8.42578125" style="1176" customWidth="1"/>
    <col min="14086" max="14087" width="0" style="1176" hidden="1" customWidth="1"/>
    <col min="14088" max="14088" width="9.85546875" style="1176" customWidth="1"/>
    <col min="14089" max="14089" width="9.42578125" style="1176" customWidth="1"/>
    <col min="14090" max="14090" width="10.140625" style="1176" customWidth="1"/>
    <col min="14091" max="14091" width="10.28515625" style="1176" customWidth="1"/>
    <col min="14092" max="14092" width="10.140625" style="1176" customWidth="1"/>
    <col min="14093" max="14093" width="7.42578125" style="1176" customWidth="1"/>
    <col min="14094" max="14094" width="8.140625" style="1176" customWidth="1"/>
    <col min="14095" max="14336" width="9.140625" style="1176"/>
    <col min="14337" max="14337" width="8.42578125" style="1176" customWidth="1"/>
    <col min="14338" max="14338" width="38.7109375" style="1176" customWidth="1"/>
    <col min="14339" max="14339" width="7" style="1176" customWidth="1"/>
    <col min="14340" max="14340" width="9.42578125" style="1176" customWidth="1"/>
    <col min="14341" max="14341" width="8.42578125" style="1176" customWidth="1"/>
    <col min="14342" max="14343" width="0" style="1176" hidden="1" customWidth="1"/>
    <col min="14344" max="14344" width="9.85546875" style="1176" customWidth="1"/>
    <col min="14345" max="14345" width="9.42578125" style="1176" customWidth="1"/>
    <col min="14346" max="14346" width="10.140625" style="1176" customWidth="1"/>
    <col min="14347" max="14347" width="10.28515625" style="1176" customWidth="1"/>
    <col min="14348" max="14348" width="10.140625" style="1176" customWidth="1"/>
    <col min="14349" max="14349" width="7.42578125" style="1176" customWidth="1"/>
    <col min="14350" max="14350" width="8.140625" style="1176" customWidth="1"/>
    <col min="14351" max="14592" width="9.140625" style="1176"/>
    <col min="14593" max="14593" width="8.42578125" style="1176" customWidth="1"/>
    <col min="14594" max="14594" width="38.7109375" style="1176" customWidth="1"/>
    <col min="14595" max="14595" width="7" style="1176" customWidth="1"/>
    <col min="14596" max="14596" width="9.42578125" style="1176" customWidth="1"/>
    <col min="14597" max="14597" width="8.42578125" style="1176" customWidth="1"/>
    <col min="14598" max="14599" width="0" style="1176" hidden="1" customWidth="1"/>
    <col min="14600" max="14600" width="9.85546875" style="1176" customWidth="1"/>
    <col min="14601" max="14601" width="9.42578125" style="1176" customWidth="1"/>
    <col min="14602" max="14602" width="10.140625" style="1176" customWidth="1"/>
    <col min="14603" max="14603" width="10.28515625" style="1176" customWidth="1"/>
    <col min="14604" max="14604" width="10.140625" style="1176" customWidth="1"/>
    <col min="14605" max="14605" width="7.42578125" style="1176" customWidth="1"/>
    <col min="14606" max="14606" width="8.140625" style="1176" customWidth="1"/>
    <col min="14607" max="14848" width="9.140625" style="1176"/>
    <col min="14849" max="14849" width="8.42578125" style="1176" customWidth="1"/>
    <col min="14850" max="14850" width="38.7109375" style="1176" customWidth="1"/>
    <col min="14851" max="14851" width="7" style="1176" customWidth="1"/>
    <col min="14852" max="14852" width="9.42578125" style="1176" customWidth="1"/>
    <col min="14853" max="14853" width="8.42578125" style="1176" customWidth="1"/>
    <col min="14854" max="14855" width="0" style="1176" hidden="1" customWidth="1"/>
    <col min="14856" max="14856" width="9.85546875" style="1176" customWidth="1"/>
    <col min="14857" max="14857" width="9.42578125" style="1176" customWidth="1"/>
    <col min="14858" max="14858" width="10.140625" style="1176" customWidth="1"/>
    <col min="14859" max="14859" width="10.28515625" style="1176" customWidth="1"/>
    <col min="14860" max="14860" width="10.140625" style="1176" customWidth="1"/>
    <col min="14861" max="14861" width="7.42578125" style="1176" customWidth="1"/>
    <col min="14862" max="14862" width="8.140625" style="1176" customWidth="1"/>
    <col min="14863" max="15104" width="9.140625" style="1176"/>
    <col min="15105" max="15105" width="8.42578125" style="1176" customWidth="1"/>
    <col min="15106" max="15106" width="38.7109375" style="1176" customWidth="1"/>
    <col min="15107" max="15107" width="7" style="1176" customWidth="1"/>
    <col min="15108" max="15108" width="9.42578125" style="1176" customWidth="1"/>
    <col min="15109" max="15109" width="8.42578125" style="1176" customWidth="1"/>
    <col min="15110" max="15111" width="0" style="1176" hidden="1" customWidth="1"/>
    <col min="15112" max="15112" width="9.85546875" style="1176" customWidth="1"/>
    <col min="15113" max="15113" width="9.42578125" style="1176" customWidth="1"/>
    <col min="15114" max="15114" width="10.140625" style="1176" customWidth="1"/>
    <col min="15115" max="15115" width="10.28515625" style="1176" customWidth="1"/>
    <col min="15116" max="15116" width="10.140625" style="1176" customWidth="1"/>
    <col min="15117" max="15117" width="7.42578125" style="1176" customWidth="1"/>
    <col min="15118" max="15118" width="8.140625" style="1176" customWidth="1"/>
    <col min="15119" max="15360" width="9.140625" style="1176"/>
    <col min="15361" max="15361" width="8.42578125" style="1176" customWidth="1"/>
    <col min="15362" max="15362" width="38.7109375" style="1176" customWidth="1"/>
    <col min="15363" max="15363" width="7" style="1176" customWidth="1"/>
    <col min="15364" max="15364" width="9.42578125" style="1176" customWidth="1"/>
    <col min="15365" max="15365" width="8.42578125" style="1176" customWidth="1"/>
    <col min="15366" max="15367" width="0" style="1176" hidden="1" customWidth="1"/>
    <col min="15368" max="15368" width="9.85546875" style="1176" customWidth="1"/>
    <col min="15369" max="15369" width="9.42578125" style="1176" customWidth="1"/>
    <col min="15370" max="15370" width="10.140625" style="1176" customWidth="1"/>
    <col min="15371" max="15371" width="10.28515625" style="1176" customWidth="1"/>
    <col min="15372" max="15372" width="10.140625" style="1176" customWidth="1"/>
    <col min="15373" max="15373" width="7.42578125" style="1176" customWidth="1"/>
    <col min="15374" max="15374" width="8.140625" style="1176" customWidth="1"/>
    <col min="15375" max="15616" width="9.140625" style="1176"/>
    <col min="15617" max="15617" width="8.42578125" style="1176" customWidth="1"/>
    <col min="15618" max="15618" width="38.7109375" style="1176" customWidth="1"/>
    <col min="15619" max="15619" width="7" style="1176" customWidth="1"/>
    <col min="15620" max="15620" width="9.42578125" style="1176" customWidth="1"/>
    <col min="15621" max="15621" width="8.42578125" style="1176" customWidth="1"/>
    <col min="15622" max="15623" width="0" style="1176" hidden="1" customWidth="1"/>
    <col min="15624" max="15624" width="9.85546875" style="1176" customWidth="1"/>
    <col min="15625" max="15625" width="9.42578125" style="1176" customWidth="1"/>
    <col min="15626" max="15626" width="10.140625" style="1176" customWidth="1"/>
    <col min="15627" max="15627" width="10.28515625" style="1176" customWidth="1"/>
    <col min="15628" max="15628" width="10.140625" style="1176" customWidth="1"/>
    <col min="15629" max="15629" width="7.42578125" style="1176" customWidth="1"/>
    <col min="15630" max="15630" width="8.140625" style="1176" customWidth="1"/>
    <col min="15631" max="15872" width="9.140625" style="1176"/>
    <col min="15873" max="15873" width="8.42578125" style="1176" customWidth="1"/>
    <col min="15874" max="15874" width="38.7109375" style="1176" customWidth="1"/>
    <col min="15875" max="15875" width="7" style="1176" customWidth="1"/>
    <col min="15876" max="15876" width="9.42578125" style="1176" customWidth="1"/>
    <col min="15877" max="15877" width="8.42578125" style="1176" customWidth="1"/>
    <col min="15878" max="15879" width="0" style="1176" hidden="1" customWidth="1"/>
    <col min="15880" max="15880" width="9.85546875" style="1176" customWidth="1"/>
    <col min="15881" max="15881" width="9.42578125" style="1176" customWidth="1"/>
    <col min="15882" max="15882" width="10.140625" style="1176" customWidth="1"/>
    <col min="15883" max="15883" width="10.28515625" style="1176" customWidth="1"/>
    <col min="15884" max="15884" width="10.140625" style="1176" customWidth="1"/>
    <col min="15885" max="15885" width="7.42578125" style="1176" customWidth="1"/>
    <col min="15886" max="15886" width="8.140625" style="1176" customWidth="1"/>
    <col min="15887" max="16128" width="9.140625" style="1176"/>
    <col min="16129" max="16129" width="8.42578125" style="1176" customWidth="1"/>
    <col min="16130" max="16130" width="38.7109375" style="1176" customWidth="1"/>
    <col min="16131" max="16131" width="7" style="1176" customWidth="1"/>
    <col min="16132" max="16132" width="9.42578125" style="1176" customWidth="1"/>
    <col min="16133" max="16133" width="8.42578125" style="1176" customWidth="1"/>
    <col min="16134" max="16135" width="0" style="1176" hidden="1" customWidth="1"/>
    <col min="16136" max="16136" width="9.85546875" style="1176" customWidth="1"/>
    <col min="16137" max="16137" width="9.42578125" style="1176" customWidth="1"/>
    <col min="16138" max="16138" width="10.140625" style="1176" customWidth="1"/>
    <col min="16139" max="16139" width="10.28515625" style="1176" customWidth="1"/>
    <col min="16140" max="16140" width="10.140625" style="1176" customWidth="1"/>
    <col min="16141" max="16141" width="7.42578125" style="1176" customWidth="1"/>
    <col min="16142" max="16142" width="8.140625" style="1176" customWidth="1"/>
    <col min="16143" max="16384" width="9.140625" style="1176"/>
  </cols>
  <sheetData>
    <row r="1" spans="1:14">
      <c r="A1" s="2200" t="s">
        <v>1116</v>
      </c>
      <c r="B1" s="2200"/>
      <c r="C1" s="2200"/>
      <c r="D1" s="2200"/>
      <c r="E1" s="2200"/>
      <c r="F1" s="2200"/>
      <c r="G1" s="2200"/>
      <c r="H1" s="2200"/>
      <c r="I1" s="2200"/>
      <c r="J1" s="2200"/>
      <c r="K1" s="2200"/>
      <c r="L1" s="2200"/>
      <c r="M1" s="2200"/>
      <c r="N1" s="2200"/>
    </row>
    <row r="2" spans="1:14">
      <c r="A2" s="2185" t="s">
        <v>1117</v>
      </c>
      <c r="B2" s="2185"/>
      <c r="C2" s="2185"/>
      <c r="D2" s="2185"/>
      <c r="E2" s="2185"/>
      <c r="F2" s="2185"/>
      <c r="G2" s="2185"/>
      <c r="H2" s="2185"/>
      <c r="I2" s="2185"/>
      <c r="J2" s="2185"/>
      <c r="K2" s="2185"/>
      <c r="L2" s="2185"/>
      <c r="M2" s="2185"/>
      <c r="N2" s="2185"/>
    </row>
    <row r="3" spans="1:14">
      <c r="A3" s="2185" t="s">
        <v>1118</v>
      </c>
      <c r="B3" s="2185"/>
      <c r="C3" s="2185"/>
      <c r="D3" s="2185"/>
      <c r="E3" s="2185"/>
      <c r="F3" s="2185"/>
      <c r="G3" s="2185"/>
      <c r="H3" s="2185"/>
      <c r="I3" s="2185"/>
      <c r="J3" s="2185"/>
      <c r="K3" s="2185"/>
      <c r="L3" s="2185"/>
      <c r="M3" s="2185"/>
      <c r="N3" s="2185"/>
    </row>
    <row r="4" spans="1:14">
      <c r="A4" s="2185" t="s">
        <v>1119</v>
      </c>
      <c r="B4" s="2185"/>
      <c r="C4" s="2185"/>
      <c r="D4" s="2185"/>
      <c r="E4" s="2185"/>
      <c r="F4" s="2185"/>
      <c r="G4" s="2185"/>
      <c r="H4" s="2185"/>
      <c r="I4" s="2185"/>
      <c r="J4" s="2185"/>
      <c r="K4" s="2185"/>
      <c r="L4" s="2185"/>
      <c r="M4" s="2185"/>
      <c r="N4" s="2185"/>
    </row>
    <row r="5" spans="1:14">
      <c r="A5" s="1176" t="s">
        <v>1120</v>
      </c>
      <c r="G5" s="1176" t="s">
        <v>1121</v>
      </c>
    </row>
    <row r="6" spans="1:14">
      <c r="A6" s="1176" t="s">
        <v>1122</v>
      </c>
      <c r="G6" s="1176" t="s">
        <v>1123</v>
      </c>
      <c r="L6" s="1177" t="s">
        <v>187</v>
      </c>
    </row>
    <row r="7" spans="1:14">
      <c r="A7" s="1176" t="s">
        <v>1124</v>
      </c>
      <c r="F7" s="1178"/>
      <c r="G7" s="1176" t="s">
        <v>1125</v>
      </c>
      <c r="L7" s="1179">
        <v>1</v>
      </c>
    </row>
    <row r="8" spans="1:14">
      <c r="A8" s="1176" t="s">
        <v>1126</v>
      </c>
      <c r="G8" s="1176" t="s">
        <v>1127</v>
      </c>
      <c r="L8" s="1179">
        <v>1</v>
      </c>
    </row>
    <row r="9" spans="1:14">
      <c r="A9" s="1176" t="s">
        <v>1128</v>
      </c>
      <c r="G9" s="1176" t="s">
        <v>1129</v>
      </c>
      <c r="L9" s="1179">
        <v>51</v>
      </c>
    </row>
    <row r="10" spans="1:14">
      <c r="A10" s="1176" t="s">
        <v>1130</v>
      </c>
      <c r="G10" s="1176" t="s">
        <v>1131</v>
      </c>
      <c r="L10" s="1180"/>
    </row>
    <row r="11" spans="1:14">
      <c r="A11" s="1176" t="s">
        <v>1132</v>
      </c>
      <c r="G11" s="1176" t="s">
        <v>1133</v>
      </c>
    </row>
    <row r="12" spans="1:14">
      <c r="A12" s="1176" t="s">
        <v>1134</v>
      </c>
      <c r="F12" s="1178">
        <v>2</v>
      </c>
      <c r="G12" s="1176" t="s">
        <v>1135</v>
      </c>
      <c r="N12" s="1178">
        <v>206007</v>
      </c>
    </row>
    <row r="13" spans="1:14">
      <c r="G13" s="1176" t="s">
        <v>1136</v>
      </c>
    </row>
    <row r="15" spans="1:14" ht="12.75" customHeight="1">
      <c r="A15" s="1181" t="s">
        <v>1137</v>
      </c>
      <c r="B15" s="2201" t="s">
        <v>1138</v>
      </c>
      <c r="C15" s="2202"/>
      <c r="D15" s="2186" t="s">
        <v>1139</v>
      </c>
      <c r="E15" s="2201" t="s">
        <v>1140</v>
      </c>
      <c r="F15" s="2203"/>
      <c r="G15" s="2202"/>
      <c r="H15" s="2186" t="s">
        <v>1141</v>
      </c>
      <c r="I15" s="1182" t="s">
        <v>1142</v>
      </c>
      <c r="J15" s="1182" t="s">
        <v>1143</v>
      </c>
      <c r="K15" s="2186" t="s">
        <v>1144</v>
      </c>
      <c r="L15" s="2201" t="s">
        <v>1145</v>
      </c>
      <c r="M15" s="2202"/>
      <c r="N15" s="2186" t="s">
        <v>1146</v>
      </c>
    </row>
    <row r="16" spans="1:14" ht="12" customHeight="1">
      <c r="A16" s="1183" t="s">
        <v>1147</v>
      </c>
      <c r="B16" s="2189"/>
      <c r="C16" s="2191"/>
      <c r="D16" s="2188"/>
      <c r="E16" s="2189" t="s">
        <v>1148</v>
      </c>
      <c r="F16" s="2190"/>
      <c r="G16" s="2191"/>
      <c r="H16" s="2188"/>
      <c r="I16" s="1184" t="s">
        <v>1149</v>
      </c>
      <c r="J16" s="1184" t="s">
        <v>1150</v>
      </c>
      <c r="K16" s="2188"/>
      <c r="L16" s="2189" t="s">
        <v>1151</v>
      </c>
      <c r="M16" s="2191"/>
      <c r="N16" s="2188"/>
    </row>
    <row r="17" spans="1:14" ht="9" customHeight="1">
      <c r="A17" s="1185"/>
      <c r="B17" s="2189"/>
      <c r="C17" s="2191"/>
      <c r="D17" s="2188"/>
      <c r="E17" s="2192"/>
      <c r="F17" s="2193"/>
      <c r="G17" s="2194"/>
      <c r="H17" s="2188"/>
      <c r="I17" s="1186"/>
      <c r="J17" s="1184" t="s">
        <v>1152</v>
      </c>
      <c r="K17" s="2188"/>
      <c r="L17" s="2189" t="s">
        <v>1153</v>
      </c>
      <c r="M17" s="2191"/>
      <c r="N17" s="2188"/>
    </row>
    <row r="18" spans="1:14" ht="9" customHeight="1">
      <c r="A18" s="1185"/>
      <c r="B18" s="2189"/>
      <c r="C18" s="2191"/>
      <c r="D18" s="2188"/>
      <c r="E18" s="2192"/>
      <c r="F18" s="2193"/>
      <c r="G18" s="2194"/>
      <c r="H18" s="2188"/>
      <c r="I18" s="1186"/>
      <c r="J18" s="1186"/>
      <c r="K18" s="2188"/>
      <c r="L18" s="2189" t="s">
        <v>1154</v>
      </c>
      <c r="M18" s="2191"/>
      <c r="N18" s="2188"/>
    </row>
    <row r="19" spans="1:14" ht="7.5" customHeight="1">
      <c r="A19" s="1185"/>
      <c r="B19" s="2198"/>
      <c r="C19" s="2199"/>
      <c r="D19" s="2188"/>
      <c r="E19" s="2195"/>
      <c r="F19" s="2196"/>
      <c r="G19" s="2197"/>
      <c r="H19" s="2188"/>
      <c r="I19" s="1186"/>
      <c r="J19" s="1186"/>
      <c r="K19" s="2188"/>
      <c r="L19" s="2198" t="s">
        <v>1155</v>
      </c>
      <c r="M19" s="2199"/>
      <c r="N19" s="2188"/>
    </row>
    <row r="20" spans="1:14" ht="21">
      <c r="A20" s="1185"/>
      <c r="B20" s="2186" t="s">
        <v>691</v>
      </c>
      <c r="C20" s="2186" t="s">
        <v>1147</v>
      </c>
      <c r="D20" s="2188"/>
      <c r="E20" s="2186" t="s">
        <v>1156</v>
      </c>
      <c r="F20" s="2186" t="s">
        <v>1157</v>
      </c>
      <c r="G20" s="2186" t="s">
        <v>1158</v>
      </c>
      <c r="H20" s="2188"/>
      <c r="I20" s="1186"/>
      <c r="J20" s="1186"/>
      <c r="K20" s="2188"/>
      <c r="L20" s="2186" t="s">
        <v>1107</v>
      </c>
      <c r="M20" s="1182" t="s">
        <v>1159</v>
      </c>
      <c r="N20" s="2188"/>
    </row>
    <row r="21" spans="1:14" ht="33" customHeight="1">
      <c r="A21" s="1187"/>
      <c r="B21" s="2187"/>
      <c r="C21" s="2187"/>
      <c r="D21" s="2187"/>
      <c r="E21" s="2187"/>
      <c r="F21" s="2187"/>
      <c r="G21" s="2187"/>
      <c r="H21" s="2187"/>
      <c r="I21" s="1188"/>
      <c r="J21" s="1188"/>
      <c r="K21" s="2187"/>
      <c r="L21" s="2187"/>
      <c r="M21" s="1189" t="s">
        <v>1160</v>
      </c>
      <c r="N21" s="2187"/>
    </row>
    <row r="22" spans="1:14" ht="13.5" customHeight="1" thickBot="1">
      <c r="A22" s="1190" t="s">
        <v>1161</v>
      </c>
      <c r="B22" s="1191" t="s">
        <v>1162</v>
      </c>
      <c r="C22" s="1191" t="s">
        <v>1163</v>
      </c>
      <c r="D22" s="1182" t="s">
        <v>1164</v>
      </c>
      <c r="E22" s="1182" t="s">
        <v>1165</v>
      </c>
      <c r="F22" s="1182" t="s">
        <v>1166</v>
      </c>
      <c r="G22" s="1182" t="s">
        <v>1167</v>
      </c>
      <c r="H22" s="1182" t="s">
        <v>1168</v>
      </c>
      <c r="I22" s="1182" t="s">
        <v>1169</v>
      </c>
      <c r="J22" s="1182" t="s">
        <v>1170</v>
      </c>
      <c r="K22" s="1182" t="s">
        <v>1171</v>
      </c>
      <c r="L22" s="1182" t="s">
        <v>1172</v>
      </c>
      <c r="M22" s="1182" t="s">
        <v>1173</v>
      </c>
      <c r="N22" s="1182" t="s">
        <v>1174</v>
      </c>
    </row>
    <row r="23" spans="1:14" ht="18" customHeight="1" thickBot="1">
      <c r="A23" s="1192">
        <v>1100000</v>
      </c>
      <c r="B23" s="1193" t="s">
        <v>1175</v>
      </c>
      <c r="C23" s="1194" t="s">
        <v>696</v>
      </c>
      <c r="D23" s="1195">
        <f>D25+D34+D70+D79+D84+D107+D123</f>
        <v>224956.9</v>
      </c>
      <c r="E23" s="1195">
        <f t="shared" ref="E23:N23" si="0">E25+E34+E70+E79+E84+E107+E123</f>
        <v>4454.4109999999946</v>
      </c>
      <c r="F23" s="1195">
        <f t="shared" si="0"/>
        <v>0</v>
      </c>
      <c r="G23" s="1195">
        <f t="shared" si="0"/>
        <v>0</v>
      </c>
      <c r="H23" s="1195">
        <f>H25+H34+H70+H79+H84+H107+H123</f>
        <v>199438.511</v>
      </c>
      <c r="I23" s="1195">
        <f t="shared" si="0"/>
        <v>0</v>
      </c>
      <c r="J23" s="1196">
        <f>J25+J34+J70+J79+J84+J107+J123</f>
        <v>183747.4963</v>
      </c>
      <c r="K23" s="1196">
        <f t="shared" si="0"/>
        <v>183747.4963</v>
      </c>
      <c r="L23" s="1195">
        <f t="shared" si="0"/>
        <v>0</v>
      </c>
      <c r="M23" s="1195">
        <f t="shared" si="0"/>
        <v>0</v>
      </c>
      <c r="N23" s="1195">
        <f t="shared" si="0"/>
        <v>0</v>
      </c>
    </row>
    <row r="24" spans="1:14" ht="15" hidden="1" customHeight="1" thickBot="1">
      <c r="A24" s="1197"/>
      <c r="B24" s="1198" t="s">
        <v>1176</v>
      </c>
      <c r="C24" s="1199"/>
      <c r="D24" s="1200"/>
      <c r="E24" s="1200"/>
      <c r="F24" s="1200"/>
      <c r="G24" s="1200"/>
      <c r="H24" s="1200"/>
      <c r="I24" s="1200"/>
      <c r="J24" s="1201"/>
      <c r="K24" s="1201"/>
      <c r="L24" s="1200"/>
      <c r="M24" s="1200"/>
      <c r="N24" s="1200"/>
    </row>
    <row r="25" spans="1:14" ht="15" customHeight="1" thickBot="1">
      <c r="A25" s="1192">
        <v>1110000</v>
      </c>
      <c r="B25" s="1202" t="s">
        <v>1177</v>
      </c>
      <c r="C25" s="1194" t="s">
        <v>696</v>
      </c>
      <c r="D25" s="1203">
        <f>D27+D28+D33</f>
        <v>182540</v>
      </c>
      <c r="E25" s="1203">
        <f t="shared" ref="E25:N25" si="1">E27+E28+E33</f>
        <v>14986.399999999994</v>
      </c>
      <c r="F25" s="1203">
        <f t="shared" si="1"/>
        <v>0</v>
      </c>
      <c r="G25" s="1203">
        <f t="shared" si="1"/>
        <v>0</v>
      </c>
      <c r="H25" s="1203">
        <f t="shared" si="1"/>
        <v>167553.60000000001</v>
      </c>
      <c r="I25" s="1203">
        <f t="shared" si="1"/>
        <v>0</v>
      </c>
      <c r="J25" s="1204">
        <f t="shared" si="1"/>
        <v>160033.97699999998</v>
      </c>
      <c r="K25" s="1204">
        <f t="shared" si="1"/>
        <v>160033.97699999998</v>
      </c>
      <c r="L25" s="1203">
        <f t="shared" si="1"/>
        <v>0</v>
      </c>
      <c r="M25" s="1203">
        <f t="shared" si="1"/>
        <v>0</v>
      </c>
      <c r="N25" s="1203">
        <f t="shared" si="1"/>
        <v>0</v>
      </c>
    </row>
    <row r="26" spans="1:14" ht="15" hidden="1" customHeight="1">
      <c r="A26" s="1205">
        <v>1110000</v>
      </c>
      <c r="B26" s="1206" t="s">
        <v>1178</v>
      </c>
      <c r="C26" s="1207" t="s">
        <v>696</v>
      </c>
      <c r="D26" s="1203">
        <f>D27+D31+D32+D33+D28+D29+D30</f>
        <v>182540</v>
      </c>
      <c r="E26" s="1203">
        <f t="shared" ref="E26:M26" si="2">E27+E31+E32+E33+E28+E29+E30</f>
        <v>14986.399999999994</v>
      </c>
      <c r="F26" s="1203">
        <f t="shared" si="2"/>
        <v>0</v>
      </c>
      <c r="G26" s="1203">
        <f t="shared" si="2"/>
        <v>0</v>
      </c>
      <c r="H26" s="1203">
        <f t="shared" si="2"/>
        <v>167553.60000000001</v>
      </c>
      <c r="I26" s="1203">
        <f t="shared" si="2"/>
        <v>0</v>
      </c>
      <c r="J26" s="1204">
        <f>J27+J31+J32+J33+J28+J29+J30</f>
        <v>160033.97699999998</v>
      </c>
      <c r="K26" s="1204">
        <f t="shared" si="2"/>
        <v>160033.97699999998</v>
      </c>
      <c r="L26" s="1203">
        <f>L27+L31+L32+L33+L28+L29+L30</f>
        <v>0</v>
      </c>
      <c r="M26" s="1203">
        <f t="shared" si="2"/>
        <v>0</v>
      </c>
      <c r="N26" s="1203">
        <f>N27+N31+N32+N33+N28+N29+N30</f>
        <v>0</v>
      </c>
    </row>
    <row r="27" spans="1:14" ht="15" customHeight="1">
      <c r="A27" s="1208">
        <v>1111000</v>
      </c>
      <c r="B27" s="1209" t="s">
        <v>1179</v>
      </c>
      <c r="C27" s="1210" t="s">
        <v>1180</v>
      </c>
      <c r="D27" s="1200">
        <v>166540</v>
      </c>
      <c r="E27" s="1200">
        <f>D27-H27</f>
        <v>14986.399999999994</v>
      </c>
      <c r="F27" s="1200"/>
      <c r="G27" s="1200"/>
      <c r="H27" s="1211">
        <v>151553.60000000001</v>
      </c>
      <c r="I27" s="1200"/>
      <c r="J27" s="1201">
        <v>144965.677</v>
      </c>
      <c r="K27" s="1201">
        <v>144965.677</v>
      </c>
      <c r="L27" s="1200">
        <f>K27-J27</f>
        <v>0</v>
      </c>
      <c r="M27" s="1200"/>
      <c r="N27" s="1200"/>
    </row>
    <row r="28" spans="1:14" ht="20.25" customHeight="1">
      <c r="A28" s="1212">
        <v>1112000</v>
      </c>
      <c r="B28" s="1213" t="s">
        <v>1181</v>
      </c>
      <c r="C28" s="1214" t="s">
        <v>1182</v>
      </c>
      <c r="D28" s="1200">
        <v>16000</v>
      </c>
      <c r="E28" s="1200"/>
      <c r="F28" s="1200"/>
      <c r="G28" s="1200"/>
      <c r="H28" s="1211">
        <f t="shared" ref="H28:H33" si="3">D28+E28+F28+G28</f>
        <v>16000</v>
      </c>
      <c r="I28" s="1200"/>
      <c r="J28" s="1201">
        <v>15068.3</v>
      </c>
      <c r="K28" s="1201">
        <v>15068.3</v>
      </c>
      <c r="L28" s="1200">
        <f t="shared" ref="L28:L33" si="4">K28-J28</f>
        <v>0</v>
      </c>
      <c r="M28" s="1200"/>
      <c r="N28" s="1200"/>
    </row>
    <row r="29" spans="1:14" ht="21.75" hidden="1" customHeight="1">
      <c r="A29" s="1212">
        <v>1113000</v>
      </c>
      <c r="B29" s="1213" t="s">
        <v>1183</v>
      </c>
      <c r="C29" s="1214" t="s">
        <v>1184</v>
      </c>
      <c r="D29" s="1200"/>
      <c r="E29" s="1200"/>
      <c r="F29" s="1200"/>
      <c r="G29" s="1200"/>
      <c r="H29" s="1211">
        <f t="shared" si="3"/>
        <v>0</v>
      </c>
      <c r="I29" s="1200"/>
      <c r="J29" s="1201"/>
      <c r="K29" s="1201"/>
      <c r="L29" s="1200">
        <f t="shared" si="4"/>
        <v>0</v>
      </c>
      <c r="M29" s="1200"/>
      <c r="N29" s="1200"/>
    </row>
    <row r="30" spans="1:14" ht="21" hidden="1" customHeight="1">
      <c r="A30" s="1212">
        <v>1114000</v>
      </c>
      <c r="B30" s="1213" t="s">
        <v>1185</v>
      </c>
      <c r="C30" s="1214" t="s">
        <v>1186</v>
      </c>
      <c r="D30" s="1200"/>
      <c r="E30" s="1200"/>
      <c r="F30" s="1200"/>
      <c r="G30" s="1200"/>
      <c r="H30" s="1211">
        <f t="shared" si="3"/>
        <v>0</v>
      </c>
      <c r="I30" s="1200"/>
      <c r="J30" s="1201"/>
      <c r="K30" s="1201"/>
      <c r="L30" s="1200">
        <f t="shared" si="4"/>
        <v>0</v>
      </c>
      <c r="M30" s="1200"/>
      <c r="N30" s="1200"/>
    </row>
    <row r="31" spans="1:14" ht="15" hidden="1" customHeight="1">
      <c r="A31" s="1212">
        <v>1115000</v>
      </c>
      <c r="B31" s="1213" t="s">
        <v>1187</v>
      </c>
      <c r="C31" s="1214" t="s">
        <v>1188</v>
      </c>
      <c r="D31" s="1200"/>
      <c r="E31" s="1200"/>
      <c r="F31" s="1200"/>
      <c r="G31" s="1200"/>
      <c r="H31" s="1211">
        <f t="shared" si="3"/>
        <v>0</v>
      </c>
      <c r="I31" s="1200"/>
      <c r="J31" s="1201"/>
      <c r="K31" s="1201"/>
      <c r="L31" s="1200">
        <f t="shared" si="4"/>
        <v>0</v>
      </c>
      <c r="M31" s="1200"/>
      <c r="N31" s="1200"/>
    </row>
    <row r="32" spans="1:14" ht="15" hidden="1" customHeight="1">
      <c r="A32" s="1212">
        <v>1116000</v>
      </c>
      <c r="B32" s="1213" t="s">
        <v>1189</v>
      </c>
      <c r="C32" s="1214" t="s">
        <v>1190</v>
      </c>
      <c r="D32" s="1200"/>
      <c r="E32" s="1200"/>
      <c r="F32" s="1200"/>
      <c r="G32" s="1200"/>
      <c r="H32" s="1211">
        <f t="shared" si="3"/>
        <v>0</v>
      </c>
      <c r="I32" s="1200"/>
      <c r="J32" s="1201"/>
      <c r="K32" s="1201"/>
      <c r="L32" s="1200">
        <f t="shared" si="4"/>
        <v>0</v>
      </c>
      <c r="M32" s="1200"/>
      <c r="N32" s="1200"/>
    </row>
    <row r="33" spans="1:14" ht="15" hidden="1" customHeight="1" thickBot="1">
      <c r="A33" s="1215">
        <v>1117000</v>
      </c>
      <c r="B33" s="1216" t="s">
        <v>1191</v>
      </c>
      <c r="C33" s="1217" t="s">
        <v>1192</v>
      </c>
      <c r="D33" s="1200"/>
      <c r="E33" s="1200"/>
      <c r="F33" s="1200"/>
      <c r="G33" s="1200"/>
      <c r="H33" s="1211">
        <f t="shared" si="3"/>
        <v>0</v>
      </c>
      <c r="I33" s="1200"/>
      <c r="J33" s="1201"/>
      <c r="K33" s="1201"/>
      <c r="L33" s="1200">
        <f t="shared" si="4"/>
        <v>0</v>
      </c>
      <c r="M33" s="1200"/>
      <c r="N33" s="1200"/>
    </row>
    <row r="34" spans="1:14" ht="15" hidden="1" customHeight="1" thickBot="1">
      <c r="A34" s="1218">
        <v>1120000</v>
      </c>
      <c r="B34" s="1219" t="s">
        <v>1193</v>
      </c>
      <c r="C34" s="1194" t="s">
        <v>696</v>
      </c>
      <c r="D34" s="1211">
        <f>D35+D43+D47+D56+D58+D61</f>
        <v>42316.9</v>
      </c>
      <c r="E34" s="1211">
        <f t="shared" ref="E34:N34" si="5">E35+E43+E47+E56+E58+E61</f>
        <v>-10531.989</v>
      </c>
      <c r="F34" s="1211">
        <f t="shared" si="5"/>
        <v>0</v>
      </c>
      <c r="G34" s="1211">
        <f t="shared" si="5"/>
        <v>0</v>
      </c>
      <c r="H34" s="1211">
        <f t="shared" si="5"/>
        <v>31784.911</v>
      </c>
      <c r="I34" s="1211">
        <f t="shared" si="5"/>
        <v>0</v>
      </c>
      <c r="J34" s="1220">
        <f t="shared" si="5"/>
        <v>23713.5193</v>
      </c>
      <c r="K34" s="1220">
        <f t="shared" si="5"/>
        <v>23713.5193</v>
      </c>
      <c r="L34" s="1211">
        <f t="shared" si="5"/>
        <v>0</v>
      </c>
      <c r="M34" s="1211">
        <f t="shared" si="5"/>
        <v>0</v>
      </c>
      <c r="N34" s="1211">
        <f t="shared" si="5"/>
        <v>0</v>
      </c>
    </row>
    <row r="35" spans="1:14" ht="15" hidden="1" customHeight="1">
      <c r="A35" s="1205">
        <v>1121000</v>
      </c>
      <c r="B35" s="1221" t="s">
        <v>1194</v>
      </c>
      <c r="C35" s="1222"/>
      <c r="D35" s="1211">
        <f t="shared" ref="D35:N35" si="6">D36+D37+D38+D39+D40+D41</f>
        <v>9290.9</v>
      </c>
      <c r="E35" s="1211">
        <f t="shared" si="6"/>
        <v>50</v>
      </c>
      <c r="F35" s="1211">
        <f t="shared" si="6"/>
        <v>0</v>
      </c>
      <c r="G35" s="1211">
        <f t="shared" si="6"/>
        <v>0</v>
      </c>
      <c r="H35" s="1211">
        <f t="shared" si="6"/>
        <v>9340.9</v>
      </c>
      <c r="I35" s="1211">
        <f t="shared" si="6"/>
        <v>0</v>
      </c>
      <c r="J35" s="1220">
        <f t="shared" si="6"/>
        <v>7642.8484000000008</v>
      </c>
      <c r="K35" s="1220">
        <f t="shared" si="6"/>
        <v>7642.8484000000008</v>
      </c>
      <c r="L35" s="1211">
        <f t="shared" si="6"/>
        <v>0</v>
      </c>
      <c r="M35" s="1211">
        <f t="shared" si="6"/>
        <v>0</v>
      </c>
      <c r="N35" s="1211">
        <f t="shared" si="6"/>
        <v>0</v>
      </c>
    </row>
    <row r="36" spans="1:14" ht="15" hidden="1" customHeight="1">
      <c r="A36" s="1212">
        <v>1121100</v>
      </c>
      <c r="B36" s="1213" t="s">
        <v>1195</v>
      </c>
      <c r="C36" s="1214" t="s">
        <v>1196</v>
      </c>
      <c r="D36" s="1200"/>
      <c r="E36" s="1200"/>
      <c r="F36" s="1200"/>
      <c r="G36" s="1200"/>
      <c r="H36" s="1211">
        <f>D36+E36+F36+G36</f>
        <v>0</v>
      </c>
      <c r="I36" s="1200"/>
      <c r="J36" s="1201"/>
      <c r="K36" s="1201"/>
      <c r="L36" s="1200">
        <f t="shared" ref="L36:L46" si="7">K36-J36</f>
        <v>0</v>
      </c>
      <c r="M36" s="1200"/>
      <c r="N36" s="1200"/>
    </row>
    <row r="37" spans="1:14" ht="15" customHeight="1">
      <c r="A37" s="1212">
        <v>1121200</v>
      </c>
      <c r="B37" s="1223" t="s">
        <v>1197</v>
      </c>
      <c r="C37" s="1214" t="s">
        <v>1198</v>
      </c>
      <c r="D37" s="1200">
        <v>6860</v>
      </c>
      <c r="E37" s="1200"/>
      <c r="F37" s="1200"/>
      <c r="G37" s="1200"/>
      <c r="H37" s="1211">
        <f t="shared" ref="H37:H83" si="8">D37+E37+F37+G37</f>
        <v>6860</v>
      </c>
      <c r="I37" s="1224"/>
      <c r="J37" s="1225">
        <v>5544.4695000000002</v>
      </c>
      <c r="K37" s="1225">
        <v>5544.4695000000002</v>
      </c>
      <c r="L37" s="1200">
        <f t="shared" si="7"/>
        <v>0</v>
      </c>
      <c r="M37" s="1200"/>
      <c r="N37" s="1200"/>
    </row>
    <row r="38" spans="1:14" ht="15" customHeight="1">
      <c r="A38" s="1212">
        <v>1121300</v>
      </c>
      <c r="B38" s="1213" t="s">
        <v>1199</v>
      </c>
      <c r="C38" s="1214" t="s">
        <v>1200</v>
      </c>
      <c r="D38" s="1200">
        <v>607.29999999999995</v>
      </c>
      <c r="E38" s="1200">
        <v>50</v>
      </c>
      <c r="F38" s="1200"/>
      <c r="G38" s="1200"/>
      <c r="H38" s="1211">
        <f t="shared" si="8"/>
        <v>657.3</v>
      </c>
      <c r="I38" s="1224"/>
      <c r="J38" s="1225">
        <v>593.19079999999997</v>
      </c>
      <c r="K38" s="1225">
        <v>593.19079999999997</v>
      </c>
      <c r="L38" s="1200">
        <f t="shared" si="7"/>
        <v>0</v>
      </c>
      <c r="M38" s="1200">
        <v>0</v>
      </c>
      <c r="N38" s="1200"/>
    </row>
    <row r="39" spans="1:14" ht="15" customHeight="1">
      <c r="A39" s="1212">
        <v>1121400</v>
      </c>
      <c r="B39" s="1213" t="s">
        <v>1201</v>
      </c>
      <c r="C39" s="1214" t="s">
        <v>1202</v>
      </c>
      <c r="D39" s="1200">
        <v>1323.6</v>
      </c>
      <c r="E39" s="1200"/>
      <c r="F39" s="1200"/>
      <c r="G39" s="1200"/>
      <c r="H39" s="1211">
        <f t="shared" si="8"/>
        <v>1323.6</v>
      </c>
      <c r="I39" s="1224"/>
      <c r="J39" s="1225">
        <v>1061.1881000000001</v>
      </c>
      <c r="K39" s="1225">
        <v>1061.1881000000001</v>
      </c>
      <c r="L39" s="1200">
        <f t="shared" si="7"/>
        <v>0</v>
      </c>
      <c r="M39" s="1200"/>
      <c r="N39" s="1200"/>
    </row>
    <row r="40" spans="1:14" ht="15" customHeight="1">
      <c r="A40" s="1212">
        <v>1121500</v>
      </c>
      <c r="B40" s="1213" t="s">
        <v>1203</v>
      </c>
      <c r="C40" s="1214" t="s">
        <v>1204</v>
      </c>
      <c r="D40" s="1200">
        <v>500</v>
      </c>
      <c r="E40" s="1200"/>
      <c r="F40" s="1200"/>
      <c r="G40" s="1200"/>
      <c r="H40" s="1211">
        <f t="shared" si="8"/>
        <v>500</v>
      </c>
      <c r="I40" s="1200"/>
      <c r="J40" s="1201">
        <v>444</v>
      </c>
      <c r="K40" s="1201">
        <v>444</v>
      </c>
      <c r="L40" s="1200">
        <f t="shared" si="7"/>
        <v>0</v>
      </c>
      <c r="M40" s="1200"/>
      <c r="N40" s="1200"/>
    </row>
    <row r="41" spans="1:14" ht="15" hidden="1" customHeight="1">
      <c r="A41" s="1212">
        <v>1121600</v>
      </c>
      <c r="B41" s="1213" t="s">
        <v>1205</v>
      </c>
      <c r="C41" s="1214" t="s">
        <v>1206</v>
      </c>
      <c r="D41" s="1200"/>
      <c r="E41" s="1200"/>
      <c r="F41" s="1200"/>
      <c r="G41" s="1200"/>
      <c r="H41" s="1211">
        <f t="shared" si="8"/>
        <v>0</v>
      </c>
      <c r="I41" s="1200"/>
      <c r="J41" s="1201"/>
      <c r="K41" s="1201"/>
      <c r="L41" s="1200">
        <f t="shared" si="7"/>
        <v>0</v>
      </c>
      <c r="M41" s="1200"/>
      <c r="N41" s="1200"/>
    </row>
    <row r="42" spans="1:14" ht="15" hidden="1" customHeight="1" thickBot="1">
      <c r="A42" s="1226">
        <v>1121700</v>
      </c>
      <c r="B42" s="1216" t="s">
        <v>1207</v>
      </c>
      <c r="C42" s="1217" t="s">
        <v>1208</v>
      </c>
      <c r="D42" s="1200"/>
      <c r="E42" s="1200"/>
      <c r="F42" s="1200"/>
      <c r="G42" s="1200"/>
      <c r="H42" s="1211">
        <f t="shared" si="8"/>
        <v>0</v>
      </c>
      <c r="I42" s="1200"/>
      <c r="J42" s="1201"/>
      <c r="K42" s="1201"/>
      <c r="L42" s="1200">
        <f t="shared" si="7"/>
        <v>0</v>
      </c>
      <c r="M42" s="1200"/>
      <c r="N42" s="1200"/>
    </row>
    <row r="43" spans="1:14" ht="15" hidden="1" customHeight="1">
      <c r="A43" s="1205">
        <v>1122000</v>
      </c>
      <c r="B43" s="1227" t="s">
        <v>1209</v>
      </c>
      <c r="C43" s="1207" t="s">
        <v>696</v>
      </c>
      <c r="D43" s="1211">
        <f t="shared" ref="D43:N43" si="9">D44+D45+D46</f>
        <v>4500</v>
      </c>
      <c r="E43" s="1211">
        <f t="shared" si="9"/>
        <v>-1635</v>
      </c>
      <c r="F43" s="1211">
        <f t="shared" si="9"/>
        <v>0</v>
      </c>
      <c r="G43" s="1211">
        <f t="shared" si="9"/>
        <v>0</v>
      </c>
      <c r="H43" s="1211">
        <f t="shared" si="9"/>
        <v>2865</v>
      </c>
      <c r="I43" s="1211">
        <f t="shared" si="9"/>
        <v>0</v>
      </c>
      <c r="J43" s="1220">
        <f t="shared" si="9"/>
        <v>1679.9</v>
      </c>
      <c r="K43" s="1220">
        <f>K44+K45+K46</f>
        <v>1679.9</v>
      </c>
      <c r="L43" s="1211">
        <f t="shared" si="9"/>
        <v>0</v>
      </c>
      <c r="M43" s="1211">
        <f t="shared" si="9"/>
        <v>0</v>
      </c>
      <c r="N43" s="1211">
        <f t="shared" si="9"/>
        <v>0</v>
      </c>
    </row>
    <row r="44" spans="1:14" ht="15" customHeight="1">
      <c r="A44" s="1215">
        <v>1122100</v>
      </c>
      <c r="B44" s="1213" t="s">
        <v>1210</v>
      </c>
      <c r="C44" s="1210" t="s">
        <v>1211</v>
      </c>
      <c r="D44" s="1200">
        <v>1500</v>
      </c>
      <c r="E44" s="1200">
        <v>-400</v>
      </c>
      <c r="F44" s="1200"/>
      <c r="G44" s="1200"/>
      <c r="H44" s="1211">
        <f t="shared" si="8"/>
        <v>1100</v>
      </c>
      <c r="I44" s="1200"/>
      <c r="J44" s="1201">
        <v>914.9</v>
      </c>
      <c r="K44" s="1201">
        <v>914.9</v>
      </c>
      <c r="L44" s="1200">
        <f t="shared" si="7"/>
        <v>0</v>
      </c>
      <c r="M44" s="1200"/>
      <c r="N44" s="1200"/>
    </row>
    <row r="45" spans="1:14" ht="15" customHeight="1">
      <c r="A45" s="1215">
        <v>1122200</v>
      </c>
      <c r="B45" s="1213" t="s">
        <v>1212</v>
      </c>
      <c r="C45" s="1214" t="s">
        <v>1213</v>
      </c>
      <c r="D45" s="1200">
        <v>3000</v>
      </c>
      <c r="E45" s="1200">
        <v>-1235</v>
      </c>
      <c r="F45" s="1200"/>
      <c r="G45" s="1200"/>
      <c r="H45" s="1211">
        <f t="shared" si="8"/>
        <v>1765</v>
      </c>
      <c r="I45" s="1200"/>
      <c r="J45" s="1201">
        <v>765</v>
      </c>
      <c r="K45" s="1201">
        <v>765</v>
      </c>
      <c r="L45" s="1200">
        <f t="shared" si="7"/>
        <v>0</v>
      </c>
      <c r="M45" s="1200"/>
      <c r="N45" s="1200"/>
    </row>
    <row r="46" spans="1:14" ht="15" hidden="1" customHeight="1" thickBot="1">
      <c r="A46" s="1218">
        <v>1122300</v>
      </c>
      <c r="B46" s="1216" t="s">
        <v>1214</v>
      </c>
      <c r="C46" s="1217" t="s">
        <v>1215</v>
      </c>
      <c r="D46" s="1200"/>
      <c r="E46" s="1200"/>
      <c r="F46" s="1200"/>
      <c r="G46" s="1200"/>
      <c r="H46" s="1211">
        <f t="shared" si="8"/>
        <v>0</v>
      </c>
      <c r="I46" s="1200"/>
      <c r="J46" s="1201"/>
      <c r="K46" s="1201"/>
      <c r="L46" s="1200">
        <f t="shared" si="7"/>
        <v>0</v>
      </c>
      <c r="M46" s="1200"/>
      <c r="N46" s="1200"/>
    </row>
    <row r="47" spans="1:14" ht="15" hidden="1" customHeight="1">
      <c r="A47" s="1205">
        <v>1123000</v>
      </c>
      <c r="B47" s="1227" t="s">
        <v>1216</v>
      </c>
      <c r="C47" s="1207" t="s">
        <v>696</v>
      </c>
      <c r="D47" s="1211">
        <f t="shared" ref="D47:N47" si="10">D48+D49+D50+D51+D52+D53+D54+D55</f>
        <v>13886</v>
      </c>
      <c r="E47" s="1211">
        <f t="shared" si="10"/>
        <v>-3260.989</v>
      </c>
      <c r="F47" s="1211">
        <f t="shared" si="10"/>
        <v>0</v>
      </c>
      <c r="G47" s="1211">
        <f t="shared" si="10"/>
        <v>0</v>
      </c>
      <c r="H47" s="1211">
        <f t="shared" si="10"/>
        <v>10625.011</v>
      </c>
      <c r="I47" s="1211">
        <f t="shared" si="10"/>
        <v>0</v>
      </c>
      <c r="J47" s="1220">
        <f t="shared" si="10"/>
        <v>6685.4277000000002</v>
      </c>
      <c r="K47" s="1220">
        <f>K48+K49+K50+K51+K52+K53+K54+K55</f>
        <v>6685.4277000000002</v>
      </c>
      <c r="L47" s="1211">
        <f t="shared" si="10"/>
        <v>0</v>
      </c>
      <c r="M47" s="1211">
        <f t="shared" si="10"/>
        <v>0</v>
      </c>
      <c r="N47" s="1211">
        <f t="shared" si="10"/>
        <v>0</v>
      </c>
    </row>
    <row r="48" spans="1:14" ht="15" hidden="1" customHeight="1">
      <c r="A48" s="1215">
        <v>1123100</v>
      </c>
      <c r="B48" s="1213" t="s">
        <v>1217</v>
      </c>
      <c r="C48" s="1210" t="s">
        <v>1218</v>
      </c>
      <c r="D48" s="1200"/>
      <c r="E48" s="1200"/>
      <c r="F48" s="1200"/>
      <c r="G48" s="1200"/>
      <c r="H48" s="1211">
        <f t="shared" si="8"/>
        <v>0</v>
      </c>
      <c r="I48" s="1200"/>
      <c r="J48" s="1201"/>
      <c r="K48" s="1201"/>
      <c r="L48" s="1200">
        <f t="shared" ref="L48:L55" si="11">K48-J48</f>
        <v>0</v>
      </c>
      <c r="M48" s="1200"/>
      <c r="N48" s="1200"/>
    </row>
    <row r="49" spans="1:14" ht="15" customHeight="1">
      <c r="A49" s="1215">
        <v>1123200</v>
      </c>
      <c r="B49" s="1213" t="s">
        <v>1219</v>
      </c>
      <c r="C49" s="1214" t="s">
        <v>1220</v>
      </c>
      <c r="D49" s="1200">
        <v>3786</v>
      </c>
      <c r="E49" s="1200">
        <v>-900</v>
      </c>
      <c r="F49" s="1200"/>
      <c r="G49" s="1200"/>
      <c r="H49" s="1211">
        <f t="shared" si="8"/>
        <v>2886</v>
      </c>
      <c r="I49" s="1200"/>
      <c r="J49" s="1201">
        <v>2806</v>
      </c>
      <c r="K49" s="1201">
        <v>2806</v>
      </c>
      <c r="L49" s="1200">
        <f t="shared" si="11"/>
        <v>0</v>
      </c>
      <c r="M49" s="1200"/>
      <c r="N49" s="1200"/>
    </row>
    <row r="50" spans="1:14" ht="15" customHeight="1">
      <c r="A50" s="1215">
        <v>1123300</v>
      </c>
      <c r="B50" s="1213" t="s">
        <v>1221</v>
      </c>
      <c r="C50" s="1214" t="s">
        <v>1222</v>
      </c>
      <c r="D50" s="1200">
        <v>300</v>
      </c>
      <c r="E50" s="1200">
        <v>-160.989</v>
      </c>
      <c r="F50" s="1200"/>
      <c r="G50" s="1200"/>
      <c r="H50" s="1211">
        <f t="shared" si="8"/>
        <v>139.011</v>
      </c>
      <c r="I50" s="1200"/>
      <c r="J50" s="1201">
        <v>31</v>
      </c>
      <c r="K50" s="1201">
        <v>31</v>
      </c>
      <c r="L50" s="1200">
        <f t="shared" si="11"/>
        <v>0</v>
      </c>
      <c r="M50" s="1200"/>
      <c r="N50" s="1200"/>
    </row>
    <row r="51" spans="1:14" ht="15" customHeight="1">
      <c r="A51" s="1215">
        <v>1123400</v>
      </c>
      <c r="B51" s="1213" t="s">
        <v>1223</v>
      </c>
      <c r="C51" s="1214" t="s">
        <v>1224</v>
      </c>
      <c r="D51" s="1200">
        <v>700</v>
      </c>
      <c r="E51" s="1200"/>
      <c r="F51" s="1200"/>
      <c r="G51" s="1200"/>
      <c r="H51" s="1211">
        <f t="shared" si="8"/>
        <v>700</v>
      </c>
      <c r="I51" s="1200"/>
      <c r="J51" s="1201">
        <v>535.20000000000005</v>
      </c>
      <c r="K51" s="1201">
        <v>535.20000000000005</v>
      </c>
      <c r="L51" s="1200">
        <f t="shared" si="11"/>
        <v>0</v>
      </c>
      <c r="M51" s="1200"/>
      <c r="N51" s="1200"/>
    </row>
    <row r="52" spans="1:14" ht="15" customHeight="1">
      <c r="A52" s="1215">
        <v>1123500</v>
      </c>
      <c r="B52" s="1228" t="s">
        <v>1225</v>
      </c>
      <c r="C52" s="1229">
        <v>423500</v>
      </c>
      <c r="D52" s="1200">
        <v>4000</v>
      </c>
      <c r="E52" s="1200">
        <v>-1000</v>
      </c>
      <c r="F52" s="1200"/>
      <c r="G52" s="1200"/>
      <c r="H52" s="1211">
        <f t="shared" si="8"/>
        <v>3000</v>
      </c>
      <c r="I52" s="1200"/>
      <c r="J52" s="1201">
        <v>900</v>
      </c>
      <c r="K52" s="1201">
        <v>900</v>
      </c>
      <c r="L52" s="1200">
        <f t="shared" si="11"/>
        <v>0</v>
      </c>
      <c r="M52" s="1200"/>
      <c r="N52" s="1200"/>
    </row>
    <row r="53" spans="1:14" ht="15" hidden="1" customHeight="1">
      <c r="A53" s="1215">
        <v>1123600</v>
      </c>
      <c r="B53" s="1213" t="s">
        <v>1226</v>
      </c>
      <c r="C53" s="1214" t="s">
        <v>1227</v>
      </c>
      <c r="D53" s="1200"/>
      <c r="E53" s="1200"/>
      <c r="F53" s="1200"/>
      <c r="G53" s="1200"/>
      <c r="H53" s="1211">
        <f t="shared" si="8"/>
        <v>0</v>
      </c>
      <c r="I53" s="1200"/>
      <c r="J53" s="1201"/>
      <c r="K53" s="1201"/>
      <c r="L53" s="1200">
        <f t="shared" si="11"/>
        <v>0</v>
      </c>
      <c r="M53" s="1200"/>
      <c r="N53" s="1200"/>
    </row>
    <row r="54" spans="1:14" ht="15" customHeight="1">
      <c r="A54" s="1215">
        <v>1123700</v>
      </c>
      <c r="B54" s="1213" t="s">
        <v>1228</v>
      </c>
      <c r="C54" s="1214" t="s">
        <v>1229</v>
      </c>
      <c r="D54" s="1200">
        <v>5000</v>
      </c>
      <c r="E54" s="1200">
        <v>-2000</v>
      </c>
      <c r="F54" s="1200"/>
      <c r="G54" s="1200"/>
      <c r="H54" s="1211">
        <f t="shared" si="8"/>
        <v>3000</v>
      </c>
      <c r="I54" s="1200"/>
      <c r="J54" s="1201">
        <v>1513.2276999999999</v>
      </c>
      <c r="K54" s="1201">
        <v>1513.2276999999999</v>
      </c>
      <c r="L54" s="1200">
        <f t="shared" si="11"/>
        <v>0</v>
      </c>
      <c r="M54" s="1200"/>
      <c r="N54" s="1200"/>
    </row>
    <row r="55" spans="1:14" ht="15" customHeight="1" thickBot="1">
      <c r="A55" s="1218">
        <v>1123800</v>
      </c>
      <c r="B55" s="1216" t="s">
        <v>1230</v>
      </c>
      <c r="C55" s="1217" t="s">
        <v>1231</v>
      </c>
      <c r="D55" s="1200">
        <v>100</v>
      </c>
      <c r="E55" s="1200">
        <v>800</v>
      </c>
      <c r="F55" s="1200"/>
      <c r="G55" s="1200"/>
      <c r="H55" s="1211">
        <f t="shared" si="8"/>
        <v>900</v>
      </c>
      <c r="I55" s="1200"/>
      <c r="J55" s="1201">
        <v>900</v>
      </c>
      <c r="K55" s="1201">
        <v>900</v>
      </c>
      <c r="L55" s="1200">
        <f t="shared" si="11"/>
        <v>0</v>
      </c>
      <c r="M55" s="1200"/>
      <c r="N55" s="1200"/>
    </row>
    <row r="56" spans="1:14" ht="15" hidden="1" customHeight="1">
      <c r="A56" s="1205">
        <v>1124000</v>
      </c>
      <c r="B56" s="1227" t="s">
        <v>1232</v>
      </c>
      <c r="C56" s="1207" t="s">
        <v>696</v>
      </c>
      <c r="D56" s="1211">
        <f t="shared" ref="D56:N56" si="12">D57</f>
        <v>1900</v>
      </c>
      <c r="E56" s="1211">
        <f t="shared" si="12"/>
        <v>0</v>
      </c>
      <c r="F56" s="1211">
        <f t="shared" si="12"/>
        <v>0</v>
      </c>
      <c r="G56" s="1211">
        <f t="shared" si="12"/>
        <v>0</v>
      </c>
      <c r="H56" s="1211">
        <f t="shared" si="12"/>
        <v>1900</v>
      </c>
      <c r="I56" s="1211">
        <f t="shared" si="12"/>
        <v>0</v>
      </c>
      <c r="J56" s="1220">
        <f t="shared" si="12"/>
        <v>1485.5340000000001</v>
      </c>
      <c r="K56" s="1220">
        <f t="shared" si="12"/>
        <v>1485.5340000000001</v>
      </c>
      <c r="L56" s="1211">
        <f t="shared" si="12"/>
        <v>0</v>
      </c>
      <c r="M56" s="1211">
        <f t="shared" si="12"/>
        <v>0</v>
      </c>
      <c r="N56" s="1211">
        <f t="shared" si="12"/>
        <v>0</v>
      </c>
    </row>
    <row r="57" spans="1:14" ht="14.25" customHeight="1" thickBot="1">
      <c r="A57" s="1218">
        <v>1124100</v>
      </c>
      <c r="B57" s="1216" t="s">
        <v>1233</v>
      </c>
      <c r="C57" s="1217" t="s">
        <v>1234</v>
      </c>
      <c r="D57" s="1200">
        <v>1900</v>
      </c>
      <c r="E57" s="1200"/>
      <c r="F57" s="1200"/>
      <c r="G57" s="1200"/>
      <c r="H57" s="1211">
        <f t="shared" si="8"/>
        <v>1900</v>
      </c>
      <c r="I57" s="1200"/>
      <c r="J57" s="1201">
        <v>1485.5340000000001</v>
      </c>
      <c r="K57" s="1201">
        <v>1485.5340000000001</v>
      </c>
      <c r="L57" s="1200">
        <f>K57-J57</f>
        <v>0</v>
      </c>
      <c r="M57" s="1200">
        <v>0</v>
      </c>
      <c r="N57" s="1200"/>
    </row>
    <row r="58" spans="1:14" ht="15" hidden="1" customHeight="1">
      <c r="A58" s="1205">
        <v>1125000</v>
      </c>
      <c r="B58" s="1227" t="s">
        <v>1235</v>
      </c>
      <c r="C58" s="1207" t="s">
        <v>696</v>
      </c>
      <c r="D58" s="1211">
        <f t="shared" ref="D58:N58" si="13">D59+D60</f>
        <v>1200</v>
      </c>
      <c r="E58" s="1211">
        <f t="shared" si="13"/>
        <v>0</v>
      </c>
      <c r="F58" s="1211">
        <f t="shared" si="13"/>
        <v>0</v>
      </c>
      <c r="G58" s="1211">
        <f t="shared" si="13"/>
        <v>0</v>
      </c>
      <c r="H58" s="1211">
        <f t="shared" si="13"/>
        <v>1200</v>
      </c>
      <c r="I58" s="1211">
        <f t="shared" si="13"/>
        <v>0</v>
      </c>
      <c r="J58" s="1220">
        <f t="shared" si="13"/>
        <v>904</v>
      </c>
      <c r="K58" s="1220">
        <f>K59+K60</f>
        <v>904</v>
      </c>
      <c r="L58" s="1211">
        <f t="shared" si="13"/>
        <v>0</v>
      </c>
      <c r="M58" s="1211">
        <f t="shared" si="13"/>
        <v>0</v>
      </c>
      <c r="N58" s="1211">
        <f t="shared" si="13"/>
        <v>0</v>
      </c>
    </row>
    <row r="59" spans="1:14" ht="15" hidden="1" customHeight="1">
      <c r="A59" s="1215">
        <v>1125100</v>
      </c>
      <c r="B59" s="1213" t="s">
        <v>1236</v>
      </c>
      <c r="C59" s="1210" t="s">
        <v>1237</v>
      </c>
      <c r="D59" s="1200"/>
      <c r="E59" s="1200"/>
      <c r="F59" s="1200"/>
      <c r="G59" s="1200"/>
      <c r="H59" s="1211">
        <f t="shared" si="8"/>
        <v>0</v>
      </c>
      <c r="I59" s="1200"/>
      <c r="J59" s="1201"/>
      <c r="K59" s="1201"/>
      <c r="L59" s="1200">
        <f>K59-J59</f>
        <v>0</v>
      </c>
      <c r="M59" s="1200"/>
      <c r="N59" s="1200"/>
    </row>
    <row r="60" spans="1:14" ht="14.25" customHeight="1" thickBot="1">
      <c r="A60" s="1218">
        <v>1125200</v>
      </c>
      <c r="B60" s="1216" t="s">
        <v>1238</v>
      </c>
      <c r="C60" s="1217" t="s">
        <v>1239</v>
      </c>
      <c r="D60" s="1200">
        <v>1200</v>
      </c>
      <c r="E60" s="1200"/>
      <c r="F60" s="1200"/>
      <c r="G60" s="1200"/>
      <c r="H60" s="1211">
        <f t="shared" si="8"/>
        <v>1200</v>
      </c>
      <c r="I60" s="1200"/>
      <c r="J60" s="1201">
        <v>904</v>
      </c>
      <c r="K60" s="1201">
        <v>904</v>
      </c>
      <c r="L60" s="1200">
        <f>K60-J60</f>
        <v>0</v>
      </c>
      <c r="M60" s="1200"/>
      <c r="N60" s="1200"/>
    </row>
    <row r="61" spans="1:14" ht="15" hidden="1" customHeight="1">
      <c r="A61" s="1205">
        <v>1126000</v>
      </c>
      <c r="B61" s="1227" t="s">
        <v>1240</v>
      </c>
      <c r="C61" s="1207" t="s">
        <v>696</v>
      </c>
      <c r="D61" s="1211">
        <f t="shared" ref="D61:N61" si="14">D62+D63+D64+D65+D66+D67+D68+D69</f>
        <v>11540</v>
      </c>
      <c r="E61" s="1211">
        <f t="shared" si="14"/>
        <v>-5686</v>
      </c>
      <c r="F61" s="1211">
        <f t="shared" si="14"/>
        <v>0</v>
      </c>
      <c r="G61" s="1211">
        <f t="shared" si="14"/>
        <v>0</v>
      </c>
      <c r="H61" s="1211">
        <f t="shared" si="14"/>
        <v>5854</v>
      </c>
      <c r="I61" s="1211">
        <f t="shared" si="14"/>
        <v>0</v>
      </c>
      <c r="J61" s="1220">
        <f t="shared" si="14"/>
        <v>5315.8091999999997</v>
      </c>
      <c r="K61" s="1220">
        <f>K62+K63+K64+K65+K66+K67+K68+K69</f>
        <v>5315.8091999999997</v>
      </c>
      <c r="L61" s="1211">
        <f t="shared" si="14"/>
        <v>0</v>
      </c>
      <c r="M61" s="1211">
        <f t="shared" si="14"/>
        <v>0</v>
      </c>
      <c r="N61" s="1211">
        <f t="shared" si="14"/>
        <v>0</v>
      </c>
    </row>
    <row r="62" spans="1:14" ht="14.25" customHeight="1">
      <c r="A62" s="1205">
        <v>1126100</v>
      </c>
      <c r="B62" s="1213" t="s">
        <v>1241</v>
      </c>
      <c r="C62" s="1210" t="s">
        <v>1242</v>
      </c>
      <c r="D62" s="1200">
        <v>1350</v>
      </c>
      <c r="E62" s="1200"/>
      <c r="F62" s="1200"/>
      <c r="G62" s="1200"/>
      <c r="H62" s="1211">
        <f t="shared" si="8"/>
        <v>1350</v>
      </c>
      <c r="I62" s="1200"/>
      <c r="J62" s="1201">
        <v>952.54</v>
      </c>
      <c r="K62" s="1201">
        <v>952.54</v>
      </c>
      <c r="L62" s="1200">
        <f t="shared" ref="L62:L69" si="15">K62-J62</f>
        <v>0</v>
      </c>
      <c r="M62" s="1200"/>
      <c r="N62" s="1200"/>
    </row>
    <row r="63" spans="1:14" ht="15" hidden="1" customHeight="1">
      <c r="A63" s="1205">
        <v>1126200</v>
      </c>
      <c r="B63" s="1213" t="s">
        <v>1243</v>
      </c>
      <c r="C63" s="1214" t="s">
        <v>1244</v>
      </c>
      <c r="D63" s="1200"/>
      <c r="E63" s="1200"/>
      <c r="F63" s="1200"/>
      <c r="G63" s="1200"/>
      <c r="H63" s="1211">
        <f t="shared" si="8"/>
        <v>0</v>
      </c>
      <c r="I63" s="1200"/>
      <c r="J63" s="1201"/>
      <c r="K63" s="1201"/>
      <c r="L63" s="1200">
        <f t="shared" si="15"/>
        <v>0</v>
      </c>
      <c r="M63" s="1200"/>
      <c r="N63" s="1200"/>
    </row>
    <row r="64" spans="1:14" ht="15" hidden="1" customHeight="1">
      <c r="A64" s="1205">
        <v>1126300</v>
      </c>
      <c r="B64" s="1213" t="s">
        <v>1245</v>
      </c>
      <c r="C64" s="1214" t="s">
        <v>1246</v>
      </c>
      <c r="D64" s="1200"/>
      <c r="E64" s="1200"/>
      <c r="F64" s="1200"/>
      <c r="G64" s="1200"/>
      <c r="H64" s="1211">
        <f t="shared" si="8"/>
        <v>0</v>
      </c>
      <c r="I64" s="1200"/>
      <c r="J64" s="1201"/>
      <c r="K64" s="1201"/>
      <c r="L64" s="1200">
        <f t="shared" si="15"/>
        <v>0</v>
      </c>
      <c r="M64" s="1200"/>
      <c r="N64" s="1200"/>
    </row>
    <row r="65" spans="1:14" ht="15" customHeight="1">
      <c r="A65" s="1212">
        <v>1126400</v>
      </c>
      <c r="B65" s="1230" t="s">
        <v>1247</v>
      </c>
      <c r="C65" s="1214" t="s">
        <v>1248</v>
      </c>
      <c r="D65" s="1200">
        <v>8000</v>
      </c>
      <c r="E65" s="1200">
        <v>-5686</v>
      </c>
      <c r="F65" s="1200"/>
      <c r="G65" s="1200"/>
      <c r="H65" s="1211">
        <f t="shared" si="8"/>
        <v>2314</v>
      </c>
      <c r="I65" s="1200"/>
      <c r="J65" s="1201">
        <v>2264.1992</v>
      </c>
      <c r="K65" s="1201">
        <v>2264.1992</v>
      </c>
      <c r="L65" s="1200">
        <f t="shared" si="15"/>
        <v>0</v>
      </c>
      <c r="M65" s="1200"/>
      <c r="N65" s="1200"/>
    </row>
    <row r="66" spans="1:14" ht="15" hidden="1" customHeight="1">
      <c r="A66" s="1215">
        <v>1126500</v>
      </c>
      <c r="B66" s="1231" t="s">
        <v>1249</v>
      </c>
      <c r="C66" s="1214" t="s">
        <v>1250</v>
      </c>
      <c r="D66" s="1200"/>
      <c r="E66" s="1200"/>
      <c r="F66" s="1200"/>
      <c r="G66" s="1200"/>
      <c r="H66" s="1211">
        <f t="shared" si="8"/>
        <v>0</v>
      </c>
      <c r="I66" s="1200"/>
      <c r="J66" s="1201"/>
      <c r="K66" s="1201"/>
      <c r="L66" s="1200">
        <f t="shared" si="15"/>
        <v>0</v>
      </c>
      <c r="M66" s="1200"/>
      <c r="N66" s="1200"/>
    </row>
    <row r="67" spans="1:14" ht="15" hidden="1" customHeight="1">
      <c r="A67" s="1212">
        <v>1126600</v>
      </c>
      <c r="B67" s="1230" t="s">
        <v>1251</v>
      </c>
      <c r="C67" s="1214" t="s">
        <v>1252</v>
      </c>
      <c r="D67" s="1200"/>
      <c r="E67" s="1200"/>
      <c r="F67" s="1200"/>
      <c r="G67" s="1200"/>
      <c r="H67" s="1211">
        <f t="shared" si="8"/>
        <v>0</v>
      </c>
      <c r="I67" s="1200"/>
      <c r="J67" s="1201"/>
      <c r="K67" s="1201"/>
      <c r="L67" s="1200">
        <f t="shared" si="15"/>
        <v>0</v>
      </c>
      <c r="M67" s="1200"/>
      <c r="N67" s="1200"/>
    </row>
    <row r="68" spans="1:14" ht="15" customHeight="1">
      <c r="A68" s="1212">
        <v>1126700</v>
      </c>
      <c r="B68" s="1230" t="s">
        <v>1253</v>
      </c>
      <c r="C68" s="1214" t="s">
        <v>1254</v>
      </c>
      <c r="D68" s="1200">
        <v>990</v>
      </c>
      <c r="E68" s="1200"/>
      <c r="F68" s="1200"/>
      <c r="G68" s="1200"/>
      <c r="H68" s="1211">
        <f t="shared" si="8"/>
        <v>990</v>
      </c>
      <c r="I68" s="1200"/>
      <c r="J68" s="1201">
        <v>969.92</v>
      </c>
      <c r="K68" s="1201">
        <v>969.92</v>
      </c>
      <c r="L68" s="1200">
        <f t="shared" si="15"/>
        <v>0</v>
      </c>
      <c r="M68" s="1200">
        <v>0</v>
      </c>
      <c r="N68" s="1200"/>
    </row>
    <row r="69" spans="1:14" ht="15" customHeight="1" thickBot="1">
      <c r="A69" s="1226">
        <v>1126800</v>
      </c>
      <c r="B69" s="1232" t="s">
        <v>1255</v>
      </c>
      <c r="C69" s="1217" t="s">
        <v>1256</v>
      </c>
      <c r="D69" s="1203">
        <v>1200</v>
      </c>
      <c r="E69" s="1203"/>
      <c r="F69" s="1203"/>
      <c r="G69" s="1203"/>
      <c r="H69" s="1211">
        <f t="shared" si="8"/>
        <v>1200</v>
      </c>
      <c r="I69" s="1203"/>
      <c r="J69" s="1204">
        <v>1129.1500000000001</v>
      </c>
      <c r="K69" s="1204">
        <v>1129.1500000000001</v>
      </c>
      <c r="L69" s="1203">
        <f t="shared" si="15"/>
        <v>0</v>
      </c>
      <c r="M69" s="1203"/>
      <c r="N69" s="1203"/>
    </row>
    <row r="70" spans="1:14" ht="17.25" hidden="1" customHeight="1">
      <c r="A70" s="1233">
        <v>1130000</v>
      </c>
      <c r="B70" s="1234" t="s">
        <v>1257</v>
      </c>
      <c r="C70" s="1207" t="s">
        <v>696</v>
      </c>
      <c r="D70" s="1211">
        <f>D71+D72+D73+D75</f>
        <v>0</v>
      </c>
      <c r="E70" s="1211">
        <f t="shared" ref="E70:N70" si="16">E71+E72+E73+E75</f>
        <v>0</v>
      </c>
      <c r="F70" s="1211">
        <f t="shared" si="16"/>
        <v>0</v>
      </c>
      <c r="G70" s="1211">
        <f t="shared" si="16"/>
        <v>0</v>
      </c>
      <c r="H70" s="1211">
        <f t="shared" si="16"/>
        <v>0</v>
      </c>
      <c r="I70" s="1211">
        <f t="shared" si="16"/>
        <v>0</v>
      </c>
      <c r="J70" s="1220">
        <f t="shared" si="16"/>
        <v>0</v>
      </c>
      <c r="K70" s="1220">
        <f>K71+K72+K73+K75</f>
        <v>0</v>
      </c>
      <c r="L70" s="1211">
        <f t="shared" si="16"/>
        <v>0</v>
      </c>
      <c r="M70" s="1211">
        <f t="shared" si="16"/>
        <v>0</v>
      </c>
      <c r="N70" s="1211">
        <f t="shared" si="16"/>
        <v>0</v>
      </c>
    </row>
    <row r="71" spans="1:14" ht="17.25" hidden="1" customHeight="1">
      <c r="A71" s="1233">
        <v>1130100</v>
      </c>
      <c r="B71" s="1230" t="s">
        <v>1258</v>
      </c>
      <c r="C71" s="1210" t="s">
        <v>1259</v>
      </c>
      <c r="D71" s="1200"/>
      <c r="E71" s="1200"/>
      <c r="F71" s="1200"/>
      <c r="G71" s="1200"/>
      <c r="H71" s="1211">
        <f t="shared" si="8"/>
        <v>0</v>
      </c>
      <c r="I71" s="1200"/>
      <c r="J71" s="1201"/>
      <c r="K71" s="1201"/>
      <c r="L71" s="1200">
        <f>K71-J71</f>
        <v>0</v>
      </c>
      <c r="M71" s="1200"/>
      <c r="N71" s="1200"/>
    </row>
    <row r="72" spans="1:14" ht="17.25" hidden="1" customHeight="1">
      <c r="A72" s="1233">
        <v>1130200</v>
      </c>
      <c r="B72" s="1230" t="s">
        <v>1260</v>
      </c>
      <c r="C72" s="1214" t="s">
        <v>1261</v>
      </c>
      <c r="D72" s="1200"/>
      <c r="E72" s="1200"/>
      <c r="F72" s="1200"/>
      <c r="G72" s="1200"/>
      <c r="H72" s="1211">
        <f t="shared" si="8"/>
        <v>0</v>
      </c>
      <c r="I72" s="1200"/>
      <c r="J72" s="1201"/>
      <c r="K72" s="1201"/>
      <c r="L72" s="1200">
        <f>K72-J72</f>
        <v>0</v>
      </c>
      <c r="M72" s="1200"/>
      <c r="N72" s="1200"/>
    </row>
    <row r="73" spans="1:14" ht="17.25" hidden="1" customHeight="1">
      <c r="A73" s="1233">
        <v>1130300</v>
      </c>
      <c r="B73" s="1230" t="s">
        <v>1262</v>
      </c>
      <c r="C73" s="1214" t="s">
        <v>1263</v>
      </c>
      <c r="D73" s="1200"/>
      <c r="E73" s="1200"/>
      <c r="F73" s="1200"/>
      <c r="G73" s="1200"/>
      <c r="H73" s="1211">
        <f t="shared" si="8"/>
        <v>0</v>
      </c>
      <c r="I73" s="1200"/>
      <c r="J73" s="1201"/>
      <c r="K73" s="1201"/>
      <c r="L73" s="1200">
        <f>K73-J73</f>
        <v>0</v>
      </c>
      <c r="M73" s="1200"/>
      <c r="N73" s="1200"/>
    </row>
    <row r="74" spans="1:14" ht="17.25" hidden="1" customHeight="1">
      <c r="A74" s="1233">
        <v>1130400</v>
      </c>
      <c r="B74" s="1235" t="s">
        <v>1264</v>
      </c>
      <c r="C74" s="1236" t="s">
        <v>1265</v>
      </c>
      <c r="D74" s="1200"/>
      <c r="E74" s="1200"/>
      <c r="F74" s="1200"/>
      <c r="G74" s="1200"/>
      <c r="H74" s="1211">
        <f t="shared" si="8"/>
        <v>0</v>
      </c>
      <c r="I74" s="1200"/>
      <c r="J74" s="1201"/>
      <c r="K74" s="1201"/>
      <c r="L74" s="1200">
        <f>K74-J74</f>
        <v>0</v>
      </c>
      <c r="M74" s="1200"/>
      <c r="N74" s="1200"/>
    </row>
    <row r="75" spans="1:14" ht="17.25" hidden="1" customHeight="1">
      <c r="A75" s="1212">
        <v>1131000</v>
      </c>
      <c r="B75" s="1237" t="s">
        <v>1266</v>
      </c>
      <c r="C75" s="1238" t="s">
        <v>696</v>
      </c>
      <c r="D75" s="1211">
        <f>D76+D77+D78</f>
        <v>0</v>
      </c>
      <c r="E75" s="1211">
        <f t="shared" ref="E75:N75" si="17">E76+E77+E78</f>
        <v>0</v>
      </c>
      <c r="F75" s="1211">
        <f t="shared" si="17"/>
        <v>0</v>
      </c>
      <c r="G75" s="1211">
        <f t="shared" si="17"/>
        <v>0</v>
      </c>
      <c r="H75" s="1211">
        <f t="shared" si="17"/>
        <v>0</v>
      </c>
      <c r="I75" s="1211">
        <f t="shared" si="17"/>
        <v>0</v>
      </c>
      <c r="J75" s="1220">
        <f t="shared" si="17"/>
        <v>0</v>
      </c>
      <c r="K75" s="1220">
        <f>K76+K77+K78</f>
        <v>0</v>
      </c>
      <c r="L75" s="1211">
        <f t="shared" si="17"/>
        <v>0</v>
      </c>
      <c r="M75" s="1211">
        <f t="shared" si="17"/>
        <v>0</v>
      </c>
      <c r="N75" s="1211">
        <f t="shared" si="17"/>
        <v>0</v>
      </c>
    </row>
    <row r="76" spans="1:14" ht="17.25" hidden="1" customHeight="1">
      <c r="A76" s="1212">
        <v>1131100</v>
      </c>
      <c r="B76" s="1230" t="s">
        <v>1267</v>
      </c>
      <c r="C76" s="1210" t="s">
        <v>1268</v>
      </c>
      <c r="D76" s="1200"/>
      <c r="E76" s="1200"/>
      <c r="F76" s="1200"/>
      <c r="G76" s="1200"/>
      <c r="H76" s="1211">
        <f t="shared" si="8"/>
        <v>0</v>
      </c>
      <c r="I76" s="1200"/>
      <c r="J76" s="1201"/>
      <c r="K76" s="1201"/>
      <c r="L76" s="1200">
        <f>K76-J76</f>
        <v>0</v>
      </c>
      <c r="M76" s="1200"/>
      <c r="N76" s="1200"/>
    </row>
    <row r="77" spans="1:14" ht="17.25" hidden="1" customHeight="1">
      <c r="A77" s="1212">
        <v>1131200</v>
      </c>
      <c r="B77" s="1230" t="s">
        <v>1269</v>
      </c>
      <c r="C77" s="1214" t="s">
        <v>1270</v>
      </c>
      <c r="D77" s="1200"/>
      <c r="E77" s="1200"/>
      <c r="F77" s="1200"/>
      <c r="G77" s="1200"/>
      <c r="H77" s="1211">
        <f t="shared" si="8"/>
        <v>0</v>
      </c>
      <c r="I77" s="1200"/>
      <c r="J77" s="1201"/>
      <c r="K77" s="1201"/>
      <c r="L77" s="1200">
        <f>K77-J77</f>
        <v>0</v>
      </c>
      <c r="M77" s="1200"/>
      <c r="N77" s="1200"/>
    </row>
    <row r="78" spans="1:14" ht="17.25" hidden="1" customHeight="1" thickBot="1">
      <c r="A78" s="1212">
        <v>1131300</v>
      </c>
      <c r="B78" s="1232" t="s">
        <v>1271</v>
      </c>
      <c r="C78" s="1217" t="s">
        <v>1272</v>
      </c>
      <c r="D78" s="1200"/>
      <c r="E78" s="1200"/>
      <c r="F78" s="1200"/>
      <c r="G78" s="1200"/>
      <c r="H78" s="1211">
        <f t="shared" si="8"/>
        <v>0</v>
      </c>
      <c r="I78" s="1200"/>
      <c r="J78" s="1201"/>
      <c r="K78" s="1201"/>
      <c r="L78" s="1200">
        <f>K78-J78</f>
        <v>0</v>
      </c>
      <c r="M78" s="1200"/>
      <c r="N78" s="1200"/>
    </row>
    <row r="79" spans="1:14" ht="17.25" hidden="1" customHeight="1">
      <c r="A79" s="1239">
        <v>1140000</v>
      </c>
      <c r="B79" s="1234" t="s">
        <v>1273</v>
      </c>
      <c r="C79" s="1207" t="s">
        <v>696</v>
      </c>
      <c r="D79" s="1211">
        <f>D80+D81+D82+D83</f>
        <v>0</v>
      </c>
      <c r="E79" s="1211">
        <f t="shared" ref="E79:N79" si="18">E80+E81+E82+E83</f>
        <v>0</v>
      </c>
      <c r="F79" s="1211">
        <f t="shared" si="18"/>
        <v>0</v>
      </c>
      <c r="G79" s="1211">
        <f t="shared" si="18"/>
        <v>0</v>
      </c>
      <c r="H79" s="1211">
        <f t="shared" si="18"/>
        <v>0</v>
      </c>
      <c r="I79" s="1211">
        <f t="shared" si="18"/>
        <v>0</v>
      </c>
      <c r="J79" s="1220">
        <f t="shared" si="18"/>
        <v>0</v>
      </c>
      <c r="K79" s="1220">
        <f>K80+K81+K82+K83</f>
        <v>0</v>
      </c>
      <c r="L79" s="1211">
        <f t="shared" si="18"/>
        <v>0</v>
      </c>
      <c r="M79" s="1211">
        <f t="shared" si="18"/>
        <v>0</v>
      </c>
      <c r="N79" s="1211">
        <f t="shared" si="18"/>
        <v>0</v>
      </c>
    </row>
    <row r="80" spans="1:14" ht="17.25" hidden="1" customHeight="1">
      <c r="A80" s="1239">
        <v>1141000</v>
      </c>
      <c r="B80" s="1230" t="s">
        <v>1274</v>
      </c>
      <c r="C80" s="1210" t="s">
        <v>1275</v>
      </c>
      <c r="D80" s="1200"/>
      <c r="E80" s="1200"/>
      <c r="F80" s="1200"/>
      <c r="G80" s="1200"/>
      <c r="H80" s="1211">
        <f t="shared" si="8"/>
        <v>0</v>
      </c>
      <c r="I80" s="1200"/>
      <c r="J80" s="1201"/>
      <c r="K80" s="1201"/>
      <c r="L80" s="1200">
        <f>K80-J80</f>
        <v>0</v>
      </c>
      <c r="M80" s="1200"/>
      <c r="N80" s="1200"/>
    </row>
    <row r="81" spans="1:14" ht="17.25" hidden="1" customHeight="1">
      <c r="A81" s="1239">
        <v>1142000</v>
      </c>
      <c r="B81" s="1230" t="s">
        <v>1276</v>
      </c>
      <c r="C81" s="1214" t="s">
        <v>1277</v>
      </c>
      <c r="D81" s="1200"/>
      <c r="E81" s="1200"/>
      <c r="F81" s="1200"/>
      <c r="G81" s="1200"/>
      <c r="H81" s="1211">
        <f t="shared" si="8"/>
        <v>0</v>
      </c>
      <c r="I81" s="1200"/>
      <c r="J81" s="1201"/>
      <c r="K81" s="1201"/>
      <c r="L81" s="1200">
        <f>K81-J81</f>
        <v>0</v>
      </c>
      <c r="M81" s="1200"/>
      <c r="N81" s="1200"/>
    </row>
    <row r="82" spans="1:14" ht="17.25" hidden="1" customHeight="1">
      <c r="A82" s="1239">
        <v>1143000</v>
      </c>
      <c r="B82" s="1230" t="s">
        <v>1278</v>
      </c>
      <c r="C82" s="1214" t="s">
        <v>1279</v>
      </c>
      <c r="D82" s="1200"/>
      <c r="E82" s="1200"/>
      <c r="F82" s="1200"/>
      <c r="G82" s="1200"/>
      <c r="H82" s="1211">
        <f t="shared" si="8"/>
        <v>0</v>
      </c>
      <c r="I82" s="1200"/>
      <c r="J82" s="1201"/>
      <c r="K82" s="1201"/>
      <c r="L82" s="1200">
        <f>K82-J82</f>
        <v>0</v>
      </c>
      <c r="M82" s="1200"/>
      <c r="N82" s="1200"/>
    </row>
    <row r="83" spans="1:14" ht="17.25" hidden="1" customHeight="1" thickBot="1">
      <c r="A83" s="1218">
        <v>1144000</v>
      </c>
      <c r="B83" s="1232" t="s">
        <v>1280</v>
      </c>
      <c r="C83" s="1217" t="s">
        <v>1281</v>
      </c>
      <c r="D83" s="1200"/>
      <c r="E83" s="1200"/>
      <c r="F83" s="1200"/>
      <c r="G83" s="1200"/>
      <c r="H83" s="1211">
        <f t="shared" si="8"/>
        <v>0</v>
      </c>
      <c r="I83" s="1200"/>
      <c r="J83" s="1201"/>
      <c r="K83" s="1201"/>
      <c r="L83" s="1200">
        <f>K83-J83</f>
        <v>0</v>
      </c>
      <c r="M83" s="1200"/>
      <c r="N83" s="1200"/>
    </row>
    <row r="84" spans="1:14" ht="17.25" hidden="1" customHeight="1">
      <c r="A84" s="1240">
        <v>1150000</v>
      </c>
      <c r="B84" s="1241" t="s">
        <v>1282</v>
      </c>
      <c r="C84" s="1207" t="s">
        <v>696</v>
      </c>
      <c r="D84" s="1211">
        <f>D85+D88+D91+D100</f>
        <v>0</v>
      </c>
      <c r="E84" s="1211">
        <f t="shared" ref="E84:N84" si="19">E85+E88+E91+E100</f>
        <v>0</v>
      </c>
      <c r="F84" s="1211">
        <f t="shared" si="19"/>
        <v>0</v>
      </c>
      <c r="G84" s="1211">
        <f t="shared" si="19"/>
        <v>0</v>
      </c>
      <c r="H84" s="1211">
        <f t="shared" si="19"/>
        <v>0</v>
      </c>
      <c r="I84" s="1211">
        <f t="shared" si="19"/>
        <v>0</v>
      </c>
      <c r="J84" s="1220">
        <f t="shared" si="19"/>
        <v>0</v>
      </c>
      <c r="K84" s="1220">
        <f>K85+K88+K91+K100</f>
        <v>0</v>
      </c>
      <c r="L84" s="1211">
        <f t="shared" si="19"/>
        <v>0</v>
      </c>
      <c r="M84" s="1211">
        <f t="shared" si="19"/>
        <v>0</v>
      </c>
      <c r="N84" s="1211">
        <f t="shared" si="19"/>
        <v>0</v>
      </c>
    </row>
    <row r="85" spans="1:14" ht="17.25" hidden="1" customHeight="1">
      <c r="A85" s="1242">
        <v>1151000</v>
      </c>
      <c r="B85" s="1243" t="s">
        <v>1283</v>
      </c>
      <c r="C85" s="1207" t="s">
        <v>696</v>
      </c>
      <c r="D85" s="1211">
        <f>D86+D87</f>
        <v>0</v>
      </c>
      <c r="E85" s="1211">
        <f t="shared" ref="E85:N85" si="20">E86+E87</f>
        <v>0</v>
      </c>
      <c r="F85" s="1211">
        <f t="shared" si="20"/>
        <v>0</v>
      </c>
      <c r="G85" s="1211">
        <f t="shared" si="20"/>
        <v>0</v>
      </c>
      <c r="H85" s="1211">
        <f t="shared" si="20"/>
        <v>0</v>
      </c>
      <c r="I85" s="1211">
        <f t="shared" si="20"/>
        <v>0</v>
      </c>
      <c r="J85" s="1220">
        <f t="shared" si="20"/>
        <v>0</v>
      </c>
      <c r="K85" s="1220">
        <f>K86+K87</f>
        <v>0</v>
      </c>
      <c r="L85" s="1211">
        <f t="shared" si="20"/>
        <v>0</v>
      </c>
      <c r="M85" s="1211">
        <f t="shared" si="20"/>
        <v>0</v>
      </c>
      <c r="N85" s="1211">
        <f t="shared" si="20"/>
        <v>0</v>
      </c>
    </row>
    <row r="86" spans="1:14" ht="17.25" hidden="1" customHeight="1">
      <c r="A86" s="1242">
        <v>1151100</v>
      </c>
      <c r="B86" s="1244" t="s">
        <v>1284</v>
      </c>
      <c r="C86" s="1245">
        <v>461100</v>
      </c>
      <c r="D86" s="1200"/>
      <c r="E86" s="1200"/>
      <c r="F86" s="1200"/>
      <c r="G86" s="1200"/>
      <c r="H86" s="1211">
        <f>D86+E86+F86+G86</f>
        <v>0</v>
      </c>
      <c r="I86" s="1200"/>
      <c r="J86" s="1201"/>
      <c r="K86" s="1201"/>
      <c r="L86" s="1200">
        <f>K86-J86</f>
        <v>0</v>
      </c>
      <c r="M86" s="1200"/>
      <c r="N86" s="1200"/>
    </row>
    <row r="87" spans="1:14" ht="17.25" hidden="1" customHeight="1">
      <c r="A87" s="1242">
        <v>1151200</v>
      </c>
      <c r="B87" s="1244" t="s">
        <v>1285</v>
      </c>
      <c r="C87" s="1245">
        <v>461200</v>
      </c>
      <c r="D87" s="1200"/>
      <c r="E87" s="1200"/>
      <c r="F87" s="1200"/>
      <c r="G87" s="1200"/>
      <c r="H87" s="1211">
        <f>D87+E87+F87+G87</f>
        <v>0</v>
      </c>
      <c r="I87" s="1200"/>
      <c r="J87" s="1201"/>
      <c r="K87" s="1201"/>
      <c r="L87" s="1200">
        <f>K87-J87</f>
        <v>0</v>
      </c>
      <c r="M87" s="1200"/>
      <c r="N87" s="1200"/>
    </row>
    <row r="88" spans="1:14" ht="17.25" hidden="1" customHeight="1">
      <c r="A88" s="1242">
        <v>1152000</v>
      </c>
      <c r="B88" s="1246" t="s">
        <v>1286</v>
      </c>
      <c r="C88" s="1238" t="s">
        <v>696</v>
      </c>
      <c r="D88" s="1195">
        <f>D89+D90</f>
        <v>0</v>
      </c>
      <c r="E88" s="1195">
        <f t="shared" ref="E88:N88" si="21">E89+E90</f>
        <v>0</v>
      </c>
      <c r="F88" s="1195">
        <f t="shared" si="21"/>
        <v>0</v>
      </c>
      <c r="G88" s="1195">
        <f t="shared" si="21"/>
        <v>0</v>
      </c>
      <c r="H88" s="1195">
        <f t="shared" si="21"/>
        <v>0</v>
      </c>
      <c r="I88" s="1195">
        <f t="shared" si="21"/>
        <v>0</v>
      </c>
      <c r="J88" s="1196">
        <f t="shared" si="21"/>
        <v>0</v>
      </c>
      <c r="K88" s="1196">
        <f>K89+K90</f>
        <v>0</v>
      </c>
      <c r="L88" s="1195">
        <f t="shared" si="21"/>
        <v>0</v>
      </c>
      <c r="M88" s="1195">
        <f t="shared" si="21"/>
        <v>0</v>
      </c>
      <c r="N88" s="1195">
        <f t="shared" si="21"/>
        <v>0</v>
      </c>
    </row>
    <row r="89" spans="1:14" ht="17.25" hidden="1" customHeight="1">
      <c r="A89" s="1242">
        <v>1152100</v>
      </c>
      <c r="B89" s="1247" t="s">
        <v>1287</v>
      </c>
      <c r="C89" s="1245">
        <v>462100</v>
      </c>
      <c r="D89" s="1200"/>
      <c r="E89" s="1200"/>
      <c r="F89" s="1200"/>
      <c r="G89" s="1200"/>
      <c r="H89" s="1211">
        <f>D89+E89+F89+G89</f>
        <v>0</v>
      </c>
      <c r="I89" s="1200"/>
      <c r="J89" s="1201"/>
      <c r="K89" s="1201"/>
      <c r="L89" s="1200">
        <f>K89-J89</f>
        <v>0</v>
      </c>
      <c r="M89" s="1200"/>
      <c r="N89" s="1200"/>
    </row>
    <row r="90" spans="1:14" ht="17.25" hidden="1" customHeight="1" thickBot="1">
      <c r="A90" s="1248">
        <v>1152200</v>
      </c>
      <c r="B90" s="1249" t="s">
        <v>1288</v>
      </c>
      <c r="C90" s="1250">
        <v>462200</v>
      </c>
      <c r="D90" s="1200"/>
      <c r="E90" s="1200"/>
      <c r="F90" s="1200"/>
      <c r="G90" s="1200"/>
      <c r="H90" s="1211">
        <f>D90+E90+F90+G90</f>
        <v>0</v>
      </c>
      <c r="I90" s="1200"/>
      <c r="J90" s="1201"/>
      <c r="K90" s="1201"/>
      <c r="L90" s="1200">
        <f>K90-J90</f>
        <v>0</v>
      </c>
      <c r="M90" s="1200"/>
      <c r="N90" s="1200"/>
    </row>
    <row r="91" spans="1:14" ht="17.25" hidden="1" customHeight="1">
      <c r="A91" s="1240">
        <v>1153000</v>
      </c>
      <c r="B91" s="1241" t="s">
        <v>1289</v>
      </c>
      <c r="C91" s="1207" t="s">
        <v>696</v>
      </c>
      <c r="D91" s="1195">
        <f>D92+D93+D94+D95+D96+D97+D98+D99</f>
        <v>0</v>
      </c>
      <c r="E91" s="1195">
        <f t="shared" ref="E91:N91" si="22">E92+E93+E94+E95+E96+E97+E98+E99</f>
        <v>0</v>
      </c>
      <c r="F91" s="1195">
        <f t="shared" si="22"/>
        <v>0</v>
      </c>
      <c r="G91" s="1195">
        <f t="shared" si="22"/>
        <v>0</v>
      </c>
      <c r="H91" s="1195">
        <f t="shared" si="22"/>
        <v>0</v>
      </c>
      <c r="I91" s="1195">
        <f t="shared" si="22"/>
        <v>0</v>
      </c>
      <c r="J91" s="1196">
        <f t="shared" si="22"/>
        <v>0</v>
      </c>
      <c r="K91" s="1196">
        <f>K92+K93+K94+K95+K96+K97+K98+K99</f>
        <v>0</v>
      </c>
      <c r="L91" s="1195">
        <f t="shared" si="22"/>
        <v>0</v>
      </c>
      <c r="M91" s="1195">
        <f t="shared" si="22"/>
        <v>0</v>
      </c>
      <c r="N91" s="1195">
        <f t="shared" si="22"/>
        <v>0</v>
      </c>
    </row>
    <row r="92" spans="1:14" ht="17.25" hidden="1" customHeight="1">
      <c r="A92" s="1242">
        <v>1153100</v>
      </c>
      <c r="B92" s="1247" t="s">
        <v>1290</v>
      </c>
      <c r="C92" s="1245">
        <v>463100</v>
      </c>
      <c r="D92" s="1200"/>
      <c r="E92" s="1200"/>
      <c r="F92" s="1200"/>
      <c r="G92" s="1200"/>
      <c r="H92" s="1211">
        <f t="shared" ref="H92:H99" si="23">D92+E92+F92+G92</f>
        <v>0</v>
      </c>
      <c r="I92" s="1200"/>
      <c r="J92" s="1201"/>
      <c r="K92" s="1201"/>
      <c r="L92" s="1200">
        <f t="shared" ref="L92:L99" si="24">K92-J92</f>
        <v>0</v>
      </c>
      <c r="M92" s="1200"/>
      <c r="N92" s="1200"/>
    </row>
    <row r="93" spans="1:14" ht="17.25" hidden="1" customHeight="1">
      <c r="A93" s="1242">
        <v>1153200</v>
      </c>
      <c r="B93" s="1247" t="s">
        <v>1291</v>
      </c>
      <c r="C93" s="1245">
        <v>463200</v>
      </c>
      <c r="D93" s="1200"/>
      <c r="E93" s="1200"/>
      <c r="F93" s="1200"/>
      <c r="G93" s="1200"/>
      <c r="H93" s="1211">
        <f t="shared" si="23"/>
        <v>0</v>
      </c>
      <c r="I93" s="1200"/>
      <c r="J93" s="1201"/>
      <c r="K93" s="1201"/>
      <c r="L93" s="1200">
        <f t="shared" si="24"/>
        <v>0</v>
      </c>
      <c r="M93" s="1200"/>
      <c r="N93" s="1200"/>
    </row>
    <row r="94" spans="1:14" ht="17.25" hidden="1" customHeight="1">
      <c r="A94" s="1242">
        <v>1153300</v>
      </c>
      <c r="B94" s="1247" t="s">
        <v>1292</v>
      </c>
      <c r="C94" s="1245">
        <v>463300</v>
      </c>
      <c r="D94" s="1200"/>
      <c r="E94" s="1200"/>
      <c r="F94" s="1200"/>
      <c r="G94" s="1200"/>
      <c r="H94" s="1211">
        <f t="shared" si="23"/>
        <v>0</v>
      </c>
      <c r="I94" s="1200"/>
      <c r="J94" s="1201"/>
      <c r="K94" s="1201"/>
      <c r="L94" s="1200">
        <f t="shared" si="24"/>
        <v>0</v>
      </c>
      <c r="M94" s="1200"/>
      <c r="N94" s="1200"/>
    </row>
    <row r="95" spans="1:14" ht="17.25" hidden="1" customHeight="1">
      <c r="A95" s="1242">
        <v>1153400</v>
      </c>
      <c r="B95" s="1247" t="s">
        <v>1293</v>
      </c>
      <c r="C95" s="1245">
        <v>463400</v>
      </c>
      <c r="D95" s="1200"/>
      <c r="E95" s="1200"/>
      <c r="F95" s="1200"/>
      <c r="G95" s="1200"/>
      <c r="H95" s="1211">
        <f t="shared" si="23"/>
        <v>0</v>
      </c>
      <c r="I95" s="1200"/>
      <c r="J95" s="1201"/>
      <c r="K95" s="1201"/>
      <c r="L95" s="1200">
        <f t="shared" si="24"/>
        <v>0</v>
      </c>
      <c r="M95" s="1200"/>
      <c r="N95" s="1200"/>
    </row>
    <row r="96" spans="1:14" ht="17.25" hidden="1" customHeight="1">
      <c r="A96" s="1242">
        <v>1153500</v>
      </c>
      <c r="B96" s="1251" t="s">
        <v>1294</v>
      </c>
      <c r="C96" s="1245">
        <v>463500</v>
      </c>
      <c r="D96" s="1200"/>
      <c r="E96" s="1200"/>
      <c r="F96" s="1200"/>
      <c r="G96" s="1200"/>
      <c r="H96" s="1211">
        <f t="shared" si="23"/>
        <v>0</v>
      </c>
      <c r="I96" s="1200"/>
      <c r="J96" s="1201"/>
      <c r="K96" s="1201"/>
      <c r="L96" s="1200">
        <f t="shared" si="24"/>
        <v>0</v>
      </c>
      <c r="M96" s="1200"/>
      <c r="N96" s="1200"/>
    </row>
    <row r="97" spans="1:14" ht="17.25" hidden="1" customHeight="1">
      <c r="A97" s="1242">
        <v>1153700</v>
      </c>
      <c r="B97" s="1251" t="s">
        <v>1295</v>
      </c>
      <c r="C97" s="1245">
        <v>463700</v>
      </c>
      <c r="D97" s="1200"/>
      <c r="E97" s="1200"/>
      <c r="F97" s="1200"/>
      <c r="G97" s="1200"/>
      <c r="H97" s="1211">
        <f t="shared" si="23"/>
        <v>0</v>
      </c>
      <c r="I97" s="1200"/>
      <c r="J97" s="1201"/>
      <c r="K97" s="1201"/>
      <c r="L97" s="1200">
        <f t="shared" si="24"/>
        <v>0</v>
      </c>
      <c r="M97" s="1200"/>
      <c r="N97" s="1200"/>
    </row>
    <row r="98" spans="1:14" ht="17.25" hidden="1" customHeight="1">
      <c r="A98" s="1242">
        <v>1153800</v>
      </c>
      <c r="B98" s="1251" t="s">
        <v>1296</v>
      </c>
      <c r="C98" s="1245">
        <v>463800</v>
      </c>
      <c r="D98" s="1200"/>
      <c r="E98" s="1200"/>
      <c r="F98" s="1200"/>
      <c r="G98" s="1200"/>
      <c r="H98" s="1211">
        <f t="shared" si="23"/>
        <v>0</v>
      </c>
      <c r="I98" s="1200"/>
      <c r="J98" s="1201"/>
      <c r="K98" s="1201"/>
      <c r="L98" s="1200">
        <f t="shared" si="24"/>
        <v>0</v>
      </c>
      <c r="M98" s="1200"/>
      <c r="N98" s="1200"/>
    </row>
    <row r="99" spans="1:14" ht="17.25" hidden="1" customHeight="1">
      <c r="A99" s="1242">
        <v>1153900</v>
      </c>
      <c r="B99" s="1251" t="s">
        <v>1297</v>
      </c>
      <c r="C99" s="1245">
        <v>463900</v>
      </c>
      <c r="D99" s="1200"/>
      <c r="E99" s="1200"/>
      <c r="F99" s="1200"/>
      <c r="G99" s="1200"/>
      <c r="H99" s="1211">
        <f t="shared" si="23"/>
        <v>0</v>
      </c>
      <c r="I99" s="1200"/>
      <c r="J99" s="1201"/>
      <c r="K99" s="1201"/>
      <c r="L99" s="1200">
        <f t="shared" si="24"/>
        <v>0</v>
      </c>
      <c r="M99" s="1200"/>
      <c r="N99" s="1200"/>
    </row>
    <row r="100" spans="1:14" ht="17.25" hidden="1" customHeight="1">
      <c r="A100" s="1242">
        <v>1154000</v>
      </c>
      <c r="B100" s="1252" t="s">
        <v>1298</v>
      </c>
      <c r="C100" s="1238" t="s">
        <v>696</v>
      </c>
      <c r="D100" s="1195">
        <f>D101+D102+D103+D104+D105+D106</f>
        <v>0</v>
      </c>
      <c r="E100" s="1195">
        <f t="shared" ref="E100:N100" si="25">E101+E102+E103+E104+E105+E106</f>
        <v>0</v>
      </c>
      <c r="F100" s="1195">
        <f t="shared" si="25"/>
        <v>0</v>
      </c>
      <c r="G100" s="1195">
        <f t="shared" si="25"/>
        <v>0</v>
      </c>
      <c r="H100" s="1195">
        <f t="shared" si="25"/>
        <v>0</v>
      </c>
      <c r="I100" s="1195">
        <f t="shared" si="25"/>
        <v>0</v>
      </c>
      <c r="J100" s="1196">
        <f t="shared" si="25"/>
        <v>0</v>
      </c>
      <c r="K100" s="1196">
        <f>K101+K102+K103+K104+K105+K106</f>
        <v>0</v>
      </c>
      <c r="L100" s="1195">
        <f t="shared" si="25"/>
        <v>0</v>
      </c>
      <c r="M100" s="1195">
        <f t="shared" si="25"/>
        <v>0</v>
      </c>
      <c r="N100" s="1195">
        <f t="shared" si="25"/>
        <v>0</v>
      </c>
    </row>
    <row r="101" spans="1:14" ht="17.25" hidden="1" customHeight="1">
      <c r="A101" s="1242">
        <v>1154100</v>
      </c>
      <c r="B101" s="1251" t="s">
        <v>1299</v>
      </c>
      <c r="C101" s="1245">
        <v>465100</v>
      </c>
      <c r="D101" s="1200"/>
      <c r="E101" s="1200"/>
      <c r="F101" s="1200"/>
      <c r="G101" s="1200"/>
      <c r="H101" s="1211">
        <f t="shared" ref="H101:H106" si="26">D101+E101+F101+G101</f>
        <v>0</v>
      </c>
      <c r="I101" s="1200"/>
      <c r="J101" s="1201"/>
      <c r="K101" s="1201"/>
      <c r="L101" s="1200">
        <f t="shared" ref="L101:L106" si="27">K101-J101</f>
        <v>0</v>
      </c>
      <c r="M101" s="1200"/>
      <c r="N101" s="1200"/>
    </row>
    <row r="102" spans="1:14" ht="17.25" hidden="1" customHeight="1">
      <c r="A102" s="1242">
        <v>1154200</v>
      </c>
      <c r="B102" s="1251" t="s">
        <v>1300</v>
      </c>
      <c r="C102" s="1245">
        <v>465200</v>
      </c>
      <c r="D102" s="1200"/>
      <c r="E102" s="1200"/>
      <c r="F102" s="1200"/>
      <c r="G102" s="1200"/>
      <c r="H102" s="1211">
        <f t="shared" si="26"/>
        <v>0</v>
      </c>
      <c r="I102" s="1200"/>
      <c r="J102" s="1201"/>
      <c r="K102" s="1201"/>
      <c r="L102" s="1200">
        <f t="shared" si="27"/>
        <v>0</v>
      </c>
      <c r="M102" s="1200"/>
      <c r="N102" s="1200"/>
    </row>
    <row r="103" spans="1:14" ht="17.25" hidden="1" customHeight="1">
      <c r="A103" s="1242">
        <v>1154300</v>
      </c>
      <c r="B103" s="1251" t="s">
        <v>1301</v>
      </c>
      <c r="C103" s="1245">
        <v>465300</v>
      </c>
      <c r="D103" s="1200"/>
      <c r="E103" s="1200"/>
      <c r="F103" s="1200"/>
      <c r="G103" s="1200"/>
      <c r="H103" s="1211">
        <f t="shared" si="26"/>
        <v>0</v>
      </c>
      <c r="I103" s="1200"/>
      <c r="J103" s="1201"/>
      <c r="K103" s="1201"/>
      <c r="L103" s="1200">
        <f t="shared" si="27"/>
        <v>0</v>
      </c>
      <c r="M103" s="1200"/>
      <c r="N103" s="1200"/>
    </row>
    <row r="104" spans="1:14" ht="17.25" hidden="1" customHeight="1">
      <c r="A104" s="1242">
        <v>1154500</v>
      </c>
      <c r="B104" s="1251" t="s">
        <v>1302</v>
      </c>
      <c r="C104" s="1245">
        <v>465500</v>
      </c>
      <c r="D104" s="1200"/>
      <c r="E104" s="1200"/>
      <c r="F104" s="1200"/>
      <c r="G104" s="1200"/>
      <c r="H104" s="1211">
        <f t="shared" si="26"/>
        <v>0</v>
      </c>
      <c r="I104" s="1200"/>
      <c r="J104" s="1201"/>
      <c r="K104" s="1201"/>
      <c r="L104" s="1200">
        <f t="shared" si="27"/>
        <v>0</v>
      </c>
      <c r="M104" s="1200"/>
      <c r="N104" s="1200"/>
    </row>
    <row r="105" spans="1:14" ht="17.25" hidden="1" customHeight="1">
      <c r="A105" s="1242">
        <v>1154600</v>
      </c>
      <c r="B105" s="1251" t="s">
        <v>1303</v>
      </c>
      <c r="C105" s="1245">
        <v>465600</v>
      </c>
      <c r="D105" s="1203"/>
      <c r="E105" s="1203"/>
      <c r="F105" s="1203"/>
      <c r="G105" s="1203"/>
      <c r="H105" s="1211">
        <f t="shared" si="26"/>
        <v>0</v>
      </c>
      <c r="I105" s="1203"/>
      <c r="J105" s="1204"/>
      <c r="K105" s="1204"/>
      <c r="L105" s="1200">
        <f t="shared" si="27"/>
        <v>0</v>
      </c>
      <c r="M105" s="1203"/>
      <c r="N105" s="1203"/>
    </row>
    <row r="106" spans="1:14" ht="17.25" hidden="1" customHeight="1">
      <c r="A106" s="1242">
        <v>1154700</v>
      </c>
      <c r="B106" s="1253" t="s">
        <v>1304</v>
      </c>
      <c r="C106" s="1254" t="s">
        <v>1305</v>
      </c>
      <c r="D106" s="1255"/>
      <c r="E106" s="1255"/>
      <c r="F106" s="1255"/>
      <c r="G106" s="1255"/>
      <c r="H106" s="1211">
        <f t="shared" si="26"/>
        <v>0</v>
      </c>
      <c r="I106" s="1255"/>
      <c r="J106" s="1256"/>
      <c r="K106" s="1256"/>
      <c r="L106" s="1200">
        <f t="shared" si="27"/>
        <v>0</v>
      </c>
      <c r="M106" s="1255"/>
      <c r="N106" s="1255"/>
    </row>
    <row r="107" spans="1:14" ht="17.25" hidden="1" customHeight="1">
      <c r="A107" s="1257">
        <v>1160000</v>
      </c>
      <c r="B107" s="1234" t="s">
        <v>1306</v>
      </c>
      <c r="C107" s="1207" t="s">
        <v>696</v>
      </c>
      <c r="D107" s="1195">
        <f>D108+D111+D121</f>
        <v>0</v>
      </c>
      <c r="E107" s="1195">
        <f t="shared" ref="E107:N107" si="28">E108+E111+E121</f>
        <v>0</v>
      </c>
      <c r="F107" s="1195">
        <f t="shared" si="28"/>
        <v>0</v>
      </c>
      <c r="G107" s="1195">
        <f t="shared" si="28"/>
        <v>0</v>
      </c>
      <c r="H107" s="1195">
        <f t="shared" si="28"/>
        <v>0</v>
      </c>
      <c r="I107" s="1195">
        <f t="shared" si="28"/>
        <v>0</v>
      </c>
      <c r="J107" s="1196">
        <f t="shared" si="28"/>
        <v>0</v>
      </c>
      <c r="K107" s="1196">
        <f>K108+K111+K121</f>
        <v>0</v>
      </c>
      <c r="L107" s="1195">
        <f t="shared" si="28"/>
        <v>0</v>
      </c>
      <c r="M107" s="1195">
        <f t="shared" si="28"/>
        <v>0</v>
      </c>
      <c r="N107" s="1195">
        <f t="shared" si="28"/>
        <v>0</v>
      </c>
    </row>
    <row r="108" spans="1:14" ht="17.25" hidden="1" customHeight="1">
      <c r="A108" s="1215">
        <v>1161000</v>
      </c>
      <c r="B108" s="1258" t="s">
        <v>1307</v>
      </c>
      <c r="C108" s="1238" t="s">
        <v>696</v>
      </c>
      <c r="D108" s="1195">
        <f>D110+D109</f>
        <v>0</v>
      </c>
      <c r="E108" s="1195">
        <f t="shared" ref="E108:N108" si="29">E110+E109</f>
        <v>0</v>
      </c>
      <c r="F108" s="1195">
        <f t="shared" si="29"/>
        <v>0</v>
      </c>
      <c r="G108" s="1195">
        <f t="shared" si="29"/>
        <v>0</v>
      </c>
      <c r="H108" s="1195">
        <f t="shared" si="29"/>
        <v>0</v>
      </c>
      <c r="I108" s="1195">
        <f t="shared" si="29"/>
        <v>0</v>
      </c>
      <c r="J108" s="1196">
        <f t="shared" si="29"/>
        <v>0</v>
      </c>
      <c r="K108" s="1196">
        <f>K110+K109</f>
        <v>0</v>
      </c>
      <c r="L108" s="1195">
        <f t="shared" si="29"/>
        <v>0</v>
      </c>
      <c r="M108" s="1195">
        <f t="shared" si="29"/>
        <v>0</v>
      </c>
      <c r="N108" s="1195">
        <f t="shared" si="29"/>
        <v>0</v>
      </c>
    </row>
    <row r="109" spans="1:14" ht="17.25" hidden="1" customHeight="1">
      <c r="A109" s="1215">
        <v>1161100</v>
      </c>
      <c r="B109" s="1213" t="s">
        <v>1308</v>
      </c>
      <c r="C109" s="1229">
        <v>471100</v>
      </c>
      <c r="D109" s="1255"/>
      <c r="E109" s="1255"/>
      <c r="F109" s="1255"/>
      <c r="G109" s="1255"/>
      <c r="H109" s="1211">
        <f>D109+E109+F109+G109</f>
        <v>0</v>
      </c>
      <c r="I109" s="1255"/>
      <c r="J109" s="1256"/>
      <c r="K109" s="1256"/>
      <c r="L109" s="1200">
        <f>K109-J109</f>
        <v>0</v>
      </c>
      <c r="M109" s="1255"/>
      <c r="N109" s="1255"/>
    </row>
    <row r="110" spans="1:14" ht="17.25" hidden="1" customHeight="1">
      <c r="A110" s="1215">
        <v>1161200</v>
      </c>
      <c r="B110" s="1230" t="s">
        <v>1309</v>
      </c>
      <c r="C110" s="1229">
        <v>471200</v>
      </c>
      <c r="D110" s="1255"/>
      <c r="E110" s="1255"/>
      <c r="F110" s="1255"/>
      <c r="G110" s="1255"/>
      <c r="H110" s="1211">
        <f>D110+E110+F110+G110</f>
        <v>0</v>
      </c>
      <c r="I110" s="1255"/>
      <c r="J110" s="1256"/>
      <c r="K110" s="1256"/>
      <c r="L110" s="1200">
        <f>K110-J110</f>
        <v>0</v>
      </c>
      <c r="M110" s="1255"/>
      <c r="N110" s="1255"/>
    </row>
    <row r="111" spans="1:14" ht="17.25" hidden="1" customHeight="1">
      <c r="A111" s="1215">
        <v>1162000</v>
      </c>
      <c r="B111" s="1258" t="s">
        <v>1310</v>
      </c>
      <c r="C111" s="1238" t="s">
        <v>696</v>
      </c>
      <c r="D111" s="1195">
        <f>D112++D113+D114+D115+D116+D117+D118+D119+D120</f>
        <v>0</v>
      </c>
      <c r="E111" s="1195">
        <f t="shared" ref="E111:N111" si="30">E112++E113+E114+E115+E116+E117+E118+E119+E120</f>
        <v>0</v>
      </c>
      <c r="F111" s="1195">
        <f t="shared" si="30"/>
        <v>0</v>
      </c>
      <c r="G111" s="1195">
        <f t="shared" si="30"/>
        <v>0</v>
      </c>
      <c r="H111" s="1195">
        <f t="shared" si="30"/>
        <v>0</v>
      </c>
      <c r="I111" s="1195">
        <f t="shared" si="30"/>
        <v>0</v>
      </c>
      <c r="J111" s="1196">
        <f t="shared" si="30"/>
        <v>0</v>
      </c>
      <c r="K111" s="1196">
        <f>K112++K113+K114+K115+K116+K117+K118+K119+K120</f>
        <v>0</v>
      </c>
      <c r="L111" s="1195">
        <f t="shared" si="30"/>
        <v>0</v>
      </c>
      <c r="M111" s="1195">
        <f t="shared" si="30"/>
        <v>0</v>
      </c>
      <c r="N111" s="1195">
        <f t="shared" si="30"/>
        <v>0</v>
      </c>
    </row>
    <row r="112" spans="1:14" ht="17.25" hidden="1" customHeight="1">
      <c r="A112" s="1215">
        <v>1162100</v>
      </c>
      <c r="B112" s="1230" t="s">
        <v>1311</v>
      </c>
      <c r="C112" s="1214" t="s">
        <v>1312</v>
      </c>
      <c r="D112" s="1255"/>
      <c r="E112" s="1255"/>
      <c r="F112" s="1255"/>
      <c r="G112" s="1255"/>
      <c r="H112" s="1211">
        <f t="shared" ref="H112:H120" si="31">D112+E112+F112+G112</f>
        <v>0</v>
      </c>
      <c r="I112" s="1255"/>
      <c r="J112" s="1256"/>
      <c r="K112" s="1256"/>
      <c r="L112" s="1200">
        <f t="shared" ref="L112:L120" si="32">K112-J112</f>
        <v>0</v>
      </c>
      <c r="M112" s="1255"/>
      <c r="N112" s="1255"/>
    </row>
    <row r="113" spans="1:14" ht="17.25" hidden="1" customHeight="1">
      <c r="A113" s="1215">
        <v>1162200</v>
      </c>
      <c r="B113" s="1230" t="s">
        <v>1313</v>
      </c>
      <c r="C113" s="1214" t="s">
        <v>1314</v>
      </c>
      <c r="D113" s="1255"/>
      <c r="E113" s="1255"/>
      <c r="F113" s="1255"/>
      <c r="G113" s="1255"/>
      <c r="H113" s="1211">
        <f t="shared" si="31"/>
        <v>0</v>
      </c>
      <c r="I113" s="1255"/>
      <c r="J113" s="1256"/>
      <c r="K113" s="1256"/>
      <c r="L113" s="1200">
        <f t="shared" si="32"/>
        <v>0</v>
      </c>
      <c r="M113" s="1255"/>
      <c r="N113" s="1255"/>
    </row>
    <row r="114" spans="1:14" ht="17.25" hidden="1" customHeight="1">
      <c r="A114" s="1215">
        <v>1162300</v>
      </c>
      <c r="B114" s="1230" t="s">
        <v>1315</v>
      </c>
      <c r="C114" s="1214" t="s">
        <v>1316</v>
      </c>
      <c r="D114" s="1255"/>
      <c r="E114" s="1255"/>
      <c r="F114" s="1255"/>
      <c r="G114" s="1255"/>
      <c r="H114" s="1211">
        <f t="shared" si="31"/>
        <v>0</v>
      </c>
      <c r="I114" s="1255"/>
      <c r="J114" s="1256"/>
      <c r="K114" s="1256"/>
      <c r="L114" s="1200">
        <f t="shared" si="32"/>
        <v>0</v>
      </c>
      <c r="M114" s="1255"/>
      <c r="N114" s="1255"/>
    </row>
    <row r="115" spans="1:14" ht="17.25" hidden="1" customHeight="1">
      <c r="A115" s="1215">
        <v>1162400</v>
      </c>
      <c r="B115" s="1230" t="s">
        <v>1317</v>
      </c>
      <c r="C115" s="1214" t="s">
        <v>1318</v>
      </c>
      <c r="D115" s="1255"/>
      <c r="E115" s="1255"/>
      <c r="F115" s="1255"/>
      <c r="G115" s="1255"/>
      <c r="H115" s="1211">
        <f t="shared" si="31"/>
        <v>0</v>
      </c>
      <c r="I115" s="1255"/>
      <c r="J115" s="1256"/>
      <c r="K115" s="1256"/>
      <c r="L115" s="1200">
        <f t="shared" si="32"/>
        <v>0</v>
      </c>
      <c r="M115" s="1255"/>
      <c r="N115" s="1255"/>
    </row>
    <row r="116" spans="1:14" ht="17.25" hidden="1" customHeight="1">
      <c r="A116" s="1215">
        <v>1162500</v>
      </c>
      <c r="B116" s="1230" t="s">
        <v>1319</v>
      </c>
      <c r="C116" s="1214" t="s">
        <v>1320</v>
      </c>
      <c r="D116" s="1255"/>
      <c r="E116" s="1255"/>
      <c r="F116" s="1255"/>
      <c r="G116" s="1255"/>
      <c r="H116" s="1211">
        <f t="shared" si="31"/>
        <v>0</v>
      </c>
      <c r="I116" s="1255"/>
      <c r="J116" s="1256"/>
      <c r="K116" s="1256"/>
      <c r="L116" s="1200">
        <f t="shared" si="32"/>
        <v>0</v>
      </c>
      <c r="M116" s="1255"/>
      <c r="N116" s="1255"/>
    </row>
    <row r="117" spans="1:14" ht="17.25" hidden="1" customHeight="1">
      <c r="A117" s="1215">
        <v>1162600</v>
      </c>
      <c r="B117" s="1230" t="s">
        <v>1321</v>
      </c>
      <c r="C117" s="1214" t="s">
        <v>1322</v>
      </c>
      <c r="D117" s="1255"/>
      <c r="E117" s="1255"/>
      <c r="F117" s="1255"/>
      <c r="G117" s="1255"/>
      <c r="H117" s="1211">
        <f t="shared" si="31"/>
        <v>0</v>
      </c>
      <c r="I117" s="1255"/>
      <c r="J117" s="1256"/>
      <c r="K117" s="1256"/>
      <c r="L117" s="1200">
        <f t="shared" si="32"/>
        <v>0</v>
      </c>
      <c r="M117" s="1255"/>
      <c r="N117" s="1255"/>
    </row>
    <row r="118" spans="1:14" ht="17.25" hidden="1" customHeight="1">
      <c r="A118" s="1215">
        <v>1162700</v>
      </c>
      <c r="B118" s="1213" t="s">
        <v>1323</v>
      </c>
      <c r="C118" s="1214" t="s">
        <v>1324</v>
      </c>
      <c r="D118" s="1255"/>
      <c r="E118" s="1255"/>
      <c r="F118" s="1255"/>
      <c r="G118" s="1255"/>
      <c r="H118" s="1211">
        <f t="shared" si="31"/>
        <v>0</v>
      </c>
      <c r="I118" s="1255"/>
      <c r="J118" s="1256"/>
      <c r="K118" s="1256"/>
      <c r="L118" s="1200">
        <f t="shared" si="32"/>
        <v>0</v>
      </c>
      <c r="M118" s="1255"/>
      <c r="N118" s="1255"/>
    </row>
    <row r="119" spans="1:14" ht="17.25" hidden="1" customHeight="1">
      <c r="A119" s="1215">
        <v>1162800</v>
      </c>
      <c r="B119" s="1230" t="s">
        <v>1325</v>
      </c>
      <c r="C119" s="1214" t="s">
        <v>1326</v>
      </c>
      <c r="D119" s="1255"/>
      <c r="E119" s="1255"/>
      <c r="F119" s="1255"/>
      <c r="G119" s="1255"/>
      <c r="H119" s="1211">
        <f t="shared" si="31"/>
        <v>0</v>
      </c>
      <c r="I119" s="1255"/>
      <c r="J119" s="1256"/>
      <c r="K119" s="1256"/>
      <c r="L119" s="1200">
        <f t="shared" si="32"/>
        <v>0</v>
      </c>
      <c r="M119" s="1255"/>
      <c r="N119" s="1255"/>
    </row>
    <row r="120" spans="1:14" ht="17.25" hidden="1" customHeight="1">
      <c r="A120" s="1259">
        <v>1162900</v>
      </c>
      <c r="B120" s="1230" t="s">
        <v>1327</v>
      </c>
      <c r="C120" s="1214" t="s">
        <v>1328</v>
      </c>
      <c r="D120" s="1255"/>
      <c r="E120" s="1255"/>
      <c r="F120" s="1255"/>
      <c r="G120" s="1255"/>
      <c r="H120" s="1211">
        <f t="shared" si="31"/>
        <v>0</v>
      </c>
      <c r="I120" s="1255"/>
      <c r="J120" s="1256"/>
      <c r="K120" s="1256"/>
      <c r="L120" s="1200">
        <f t="shared" si="32"/>
        <v>0</v>
      </c>
      <c r="M120" s="1255"/>
      <c r="N120" s="1255"/>
    </row>
    <row r="121" spans="1:14" ht="17.25" hidden="1" customHeight="1">
      <c r="A121" s="1259">
        <v>1163000</v>
      </c>
      <c r="B121" s="1258" t="s">
        <v>1329</v>
      </c>
      <c r="C121" s="1238" t="s">
        <v>696</v>
      </c>
      <c r="D121" s="1260">
        <f>D122</f>
        <v>0</v>
      </c>
      <c r="E121" s="1260">
        <f t="shared" ref="E121:N121" si="33">E122</f>
        <v>0</v>
      </c>
      <c r="F121" s="1260">
        <f t="shared" si="33"/>
        <v>0</v>
      </c>
      <c r="G121" s="1260">
        <f t="shared" si="33"/>
        <v>0</v>
      </c>
      <c r="H121" s="1260">
        <f t="shared" si="33"/>
        <v>0</v>
      </c>
      <c r="I121" s="1260">
        <f t="shared" si="33"/>
        <v>0</v>
      </c>
      <c r="J121" s="1261">
        <f t="shared" si="33"/>
        <v>0</v>
      </c>
      <c r="K121" s="1261">
        <f t="shared" si="33"/>
        <v>0</v>
      </c>
      <c r="L121" s="1260">
        <f t="shared" si="33"/>
        <v>0</v>
      </c>
      <c r="M121" s="1260">
        <f t="shared" si="33"/>
        <v>0</v>
      </c>
      <c r="N121" s="1260">
        <f t="shared" si="33"/>
        <v>0</v>
      </c>
    </row>
    <row r="122" spans="1:14" ht="17.25" hidden="1" customHeight="1" thickBot="1">
      <c r="A122" s="1262">
        <v>1163100</v>
      </c>
      <c r="B122" s="1232" t="s">
        <v>1330</v>
      </c>
      <c r="C122" s="1217" t="s">
        <v>1331</v>
      </c>
      <c r="D122" s="1255"/>
      <c r="E122" s="1255"/>
      <c r="F122" s="1255"/>
      <c r="G122" s="1255"/>
      <c r="H122" s="1211">
        <f>D122+E122+F122+G122</f>
        <v>0</v>
      </c>
      <c r="I122" s="1255"/>
      <c r="J122" s="1256"/>
      <c r="K122" s="1256"/>
      <c r="L122" s="1200">
        <f>K122-J122</f>
        <v>0</v>
      </c>
      <c r="M122" s="1255"/>
      <c r="N122" s="1255"/>
    </row>
    <row r="123" spans="1:14" ht="17.25" hidden="1" customHeight="1">
      <c r="A123" s="1263">
        <v>1170000</v>
      </c>
      <c r="B123" s="1227" t="s">
        <v>1332</v>
      </c>
      <c r="C123" s="1207" t="s">
        <v>696</v>
      </c>
      <c r="D123" s="1260">
        <f>D124+D127+D141+D132+D134+D137+D139</f>
        <v>100</v>
      </c>
      <c r="E123" s="1260">
        <f t="shared" ref="E123:N123" si="34">E124+E127+E141+E132+E134+E137+E139</f>
        <v>0</v>
      </c>
      <c r="F123" s="1260">
        <f t="shared" si="34"/>
        <v>0</v>
      </c>
      <c r="G123" s="1260">
        <f t="shared" si="34"/>
        <v>0</v>
      </c>
      <c r="H123" s="1260">
        <f t="shared" si="34"/>
        <v>100</v>
      </c>
      <c r="I123" s="1260">
        <f t="shared" si="34"/>
        <v>0</v>
      </c>
      <c r="J123" s="1261">
        <f t="shared" si="34"/>
        <v>0</v>
      </c>
      <c r="K123" s="1261">
        <f>K124+K127+K141+K132+K134+K137+K139</f>
        <v>0</v>
      </c>
      <c r="L123" s="1260">
        <f t="shared" si="34"/>
        <v>0</v>
      </c>
      <c r="M123" s="1260">
        <f t="shared" si="34"/>
        <v>0</v>
      </c>
      <c r="N123" s="1260">
        <f t="shared" si="34"/>
        <v>0</v>
      </c>
    </row>
    <row r="124" spans="1:14" ht="17.25" hidden="1" customHeight="1">
      <c r="A124" s="1259">
        <v>1171000</v>
      </c>
      <c r="B124" s="1264" t="s">
        <v>1333</v>
      </c>
      <c r="C124" s="1207" t="s">
        <v>696</v>
      </c>
      <c r="D124" s="1260">
        <f>D125+D126</f>
        <v>0</v>
      </c>
      <c r="E124" s="1260">
        <f t="shared" ref="E124:N124" si="35">E125+E126</f>
        <v>0</v>
      </c>
      <c r="F124" s="1260">
        <f t="shared" si="35"/>
        <v>0</v>
      </c>
      <c r="G124" s="1260">
        <f t="shared" si="35"/>
        <v>0</v>
      </c>
      <c r="H124" s="1260">
        <f t="shared" si="35"/>
        <v>0</v>
      </c>
      <c r="I124" s="1260">
        <f t="shared" si="35"/>
        <v>0</v>
      </c>
      <c r="J124" s="1261"/>
      <c r="K124" s="1261"/>
      <c r="L124" s="1260">
        <f t="shared" si="35"/>
        <v>0</v>
      </c>
      <c r="M124" s="1260">
        <f t="shared" si="35"/>
        <v>0</v>
      </c>
      <c r="N124" s="1260">
        <f t="shared" si="35"/>
        <v>0</v>
      </c>
    </row>
    <row r="125" spans="1:14" ht="17.25" hidden="1" customHeight="1">
      <c r="A125" s="1259">
        <v>1171100</v>
      </c>
      <c r="B125" s="1213" t="s">
        <v>1334</v>
      </c>
      <c r="C125" s="1210" t="s">
        <v>1335</v>
      </c>
      <c r="D125" s="1255"/>
      <c r="E125" s="1255"/>
      <c r="F125" s="1255"/>
      <c r="G125" s="1255"/>
      <c r="H125" s="1211">
        <f>D125+E125+F125+G125</f>
        <v>0</v>
      </c>
      <c r="I125" s="1255"/>
      <c r="J125" s="1256"/>
      <c r="K125" s="1256"/>
      <c r="L125" s="1200">
        <f>K125-J125</f>
        <v>0</v>
      </c>
      <c r="M125" s="1255"/>
      <c r="N125" s="1255"/>
    </row>
    <row r="126" spans="1:14" ht="17.25" hidden="1" customHeight="1">
      <c r="A126" s="1259">
        <v>1171200</v>
      </c>
      <c r="B126" s="1230" t="s">
        <v>1336</v>
      </c>
      <c r="C126" s="1265" t="s">
        <v>1337</v>
      </c>
      <c r="D126" s="1255"/>
      <c r="E126" s="1255"/>
      <c r="F126" s="1255"/>
      <c r="G126" s="1255"/>
      <c r="H126" s="1211">
        <f>D126+E126+F126+G126</f>
        <v>0</v>
      </c>
      <c r="I126" s="1255"/>
      <c r="J126" s="1256"/>
      <c r="K126" s="1256"/>
      <c r="L126" s="1200">
        <f>K126-J126</f>
        <v>0</v>
      </c>
      <c r="M126" s="1255"/>
      <c r="N126" s="1255"/>
    </row>
    <row r="127" spans="1:14" ht="17.25" hidden="1" customHeight="1">
      <c r="A127" s="1215">
        <v>1172000</v>
      </c>
      <c r="B127" s="1237" t="s">
        <v>1338</v>
      </c>
      <c r="C127" s="1238" t="s">
        <v>696</v>
      </c>
      <c r="D127" s="1260">
        <f>D128+D129+D130+D131</f>
        <v>100</v>
      </c>
      <c r="E127" s="1260">
        <f t="shared" ref="E127:N127" si="36">E128+E129+E130+E131</f>
        <v>0</v>
      </c>
      <c r="F127" s="1260">
        <f t="shared" si="36"/>
        <v>0</v>
      </c>
      <c r="G127" s="1260">
        <f t="shared" si="36"/>
        <v>0</v>
      </c>
      <c r="H127" s="1260">
        <f t="shared" si="36"/>
        <v>100</v>
      </c>
      <c r="I127" s="1260">
        <f t="shared" si="36"/>
        <v>0</v>
      </c>
      <c r="J127" s="1261">
        <f t="shared" si="36"/>
        <v>0</v>
      </c>
      <c r="K127" s="1261">
        <f>K128+K129+K130+K131</f>
        <v>0</v>
      </c>
      <c r="L127" s="1260">
        <f t="shared" si="36"/>
        <v>0</v>
      </c>
      <c r="M127" s="1260">
        <f t="shared" si="36"/>
        <v>0</v>
      </c>
      <c r="N127" s="1260">
        <f t="shared" si="36"/>
        <v>0</v>
      </c>
    </row>
    <row r="128" spans="1:14" ht="17.25" hidden="1" customHeight="1">
      <c r="A128" s="1215">
        <v>1172100</v>
      </c>
      <c r="B128" s="1230" t="s">
        <v>1339</v>
      </c>
      <c r="C128" s="1210" t="s">
        <v>1340</v>
      </c>
      <c r="D128" s="1255"/>
      <c r="E128" s="1255"/>
      <c r="F128" s="1255"/>
      <c r="G128" s="1255"/>
      <c r="H128" s="1211">
        <f>D128+E128+F128+G128</f>
        <v>0</v>
      </c>
      <c r="I128" s="1255"/>
      <c r="J128" s="1256"/>
      <c r="K128" s="1256"/>
      <c r="L128" s="1200">
        <f>K128-J128</f>
        <v>0</v>
      </c>
      <c r="M128" s="1255"/>
      <c r="N128" s="1255"/>
    </row>
    <row r="129" spans="1:14" ht="17.25" hidden="1" customHeight="1">
      <c r="A129" s="1215">
        <v>1172200</v>
      </c>
      <c r="B129" s="1230" t="s">
        <v>1341</v>
      </c>
      <c r="C129" s="1266">
        <v>482200</v>
      </c>
      <c r="D129" s="1255"/>
      <c r="E129" s="1255"/>
      <c r="F129" s="1255"/>
      <c r="G129" s="1255"/>
      <c r="H129" s="1211">
        <f>D129+E129+F129+G129</f>
        <v>0</v>
      </c>
      <c r="I129" s="1255"/>
      <c r="J129" s="1256"/>
      <c r="K129" s="1256"/>
      <c r="L129" s="1200">
        <f>K129-J129</f>
        <v>0</v>
      </c>
      <c r="M129" s="1255"/>
      <c r="N129" s="1255"/>
    </row>
    <row r="130" spans="1:14" ht="17.25" customHeight="1" thickBot="1">
      <c r="A130" s="1215">
        <v>1172300</v>
      </c>
      <c r="B130" s="1230" t="s">
        <v>1342</v>
      </c>
      <c r="C130" s="1214" t="s">
        <v>1343</v>
      </c>
      <c r="D130" s="1255">
        <v>100</v>
      </c>
      <c r="E130" s="1255"/>
      <c r="F130" s="1255"/>
      <c r="G130" s="1255"/>
      <c r="H130" s="1211">
        <f>D130+E130+F130+G130</f>
        <v>100</v>
      </c>
      <c r="I130" s="1255"/>
      <c r="J130" s="1256">
        <v>0</v>
      </c>
      <c r="K130" s="1256">
        <v>0</v>
      </c>
      <c r="L130" s="1200">
        <f>K130-J130</f>
        <v>0</v>
      </c>
      <c r="M130" s="1255"/>
      <c r="N130" s="1255"/>
    </row>
    <row r="131" spans="1:14" ht="17.25" hidden="1" customHeight="1">
      <c r="A131" s="1215">
        <v>1172400</v>
      </c>
      <c r="B131" s="1267" t="s">
        <v>1344</v>
      </c>
      <c r="C131" s="1214" t="s">
        <v>1345</v>
      </c>
      <c r="D131" s="1255"/>
      <c r="E131" s="1255"/>
      <c r="F131" s="1255"/>
      <c r="G131" s="1255"/>
      <c r="H131" s="1211">
        <f>D131+E131+F131+G131</f>
        <v>0</v>
      </c>
      <c r="I131" s="1255"/>
      <c r="J131" s="1256"/>
      <c r="K131" s="1256"/>
      <c r="L131" s="1200">
        <f>K131-J131</f>
        <v>0</v>
      </c>
      <c r="M131" s="1255"/>
      <c r="N131" s="1255"/>
    </row>
    <row r="132" spans="1:14" ht="17.25" hidden="1" customHeight="1">
      <c r="A132" s="1215">
        <v>1173000</v>
      </c>
      <c r="B132" s="1237" t="s">
        <v>1346</v>
      </c>
      <c r="C132" s="1238" t="s">
        <v>696</v>
      </c>
      <c r="D132" s="1260">
        <f>D133</f>
        <v>0</v>
      </c>
      <c r="E132" s="1260">
        <f t="shared" ref="E132:N132" si="37">E133</f>
        <v>0</v>
      </c>
      <c r="F132" s="1260">
        <f t="shared" si="37"/>
        <v>0</v>
      </c>
      <c r="G132" s="1260">
        <f t="shared" si="37"/>
        <v>0</v>
      </c>
      <c r="H132" s="1260">
        <f t="shared" si="37"/>
        <v>0</v>
      </c>
      <c r="I132" s="1260">
        <f t="shared" si="37"/>
        <v>0</v>
      </c>
      <c r="J132" s="1261">
        <f t="shared" si="37"/>
        <v>0</v>
      </c>
      <c r="K132" s="1261">
        <f t="shared" si="37"/>
        <v>0</v>
      </c>
      <c r="L132" s="1260">
        <f t="shared" si="37"/>
        <v>0</v>
      </c>
      <c r="M132" s="1260">
        <f t="shared" si="37"/>
        <v>0</v>
      </c>
      <c r="N132" s="1260">
        <f t="shared" si="37"/>
        <v>0</v>
      </c>
    </row>
    <row r="133" spans="1:14" ht="13.5" hidden="1" customHeight="1">
      <c r="A133" s="1259">
        <v>1173100</v>
      </c>
      <c r="B133" s="1267" t="s">
        <v>1347</v>
      </c>
      <c r="C133" s="1214" t="s">
        <v>1348</v>
      </c>
      <c r="D133" s="1255"/>
      <c r="E133" s="1255"/>
      <c r="F133" s="1255"/>
      <c r="G133" s="1255"/>
      <c r="H133" s="1211">
        <f>D133+E133+F133+G133</f>
        <v>0</v>
      </c>
      <c r="I133" s="1255"/>
      <c r="J133" s="1256"/>
      <c r="K133" s="1256"/>
      <c r="L133" s="1200">
        <f>K133-J133</f>
        <v>0</v>
      </c>
      <c r="M133" s="1255"/>
      <c r="N133" s="1255"/>
    </row>
    <row r="134" spans="1:14" ht="17.25" hidden="1" customHeight="1">
      <c r="A134" s="1259">
        <v>1174000</v>
      </c>
      <c r="B134" s="1237" t="s">
        <v>1349</v>
      </c>
      <c r="C134" s="1238" t="s">
        <v>696</v>
      </c>
      <c r="D134" s="1260">
        <f>D135+D136</f>
        <v>0</v>
      </c>
      <c r="E134" s="1260">
        <f t="shared" ref="E134:N134" si="38">E135+E136</f>
        <v>0</v>
      </c>
      <c r="F134" s="1260">
        <f t="shared" si="38"/>
        <v>0</v>
      </c>
      <c r="G134" s="1260">
        <f t="shared" si="38"/>
        <v>0</v>
      </c>
      <c r="H134" s="1260">
        <f t="shared" si="38"/>
        <v>0</v>
      </c>
      <c r="I134" s="1260">
        <f t="shared" si="38"/>
        <v>0</v>
      </c>
      <c r="J134" s="1261">
        <f t="shared" si="38"/>
        <v>0</v>
      </c>
      <c r="K134" s="1261">
        <f>K135+K136</f>
        <v>0</v>
      </c>
      <c r="L134" s="1260">
        <f t="shared" si="38"/>
        <v>0</v>
      </c>
      <c r="M134" s="1260">
        <f t="shared" si="38"/>
        <v>0</v>
      </c>
      <c r="N134" s="1260">
        <f t="shared" si="38"/>
        <v>0</v>
      </c>
    </row>
    <row r="135" spans="1:14" ht="17.25" hidden="1" customHeight="1">
      <c r="A135" s="1259">
        <v>1174100</v>
      </c>
      <c r="B135" s="1267" t="s">
        <v>1350</v>
      </c>
      <c r="C135" s="1214" t="s">
        <v>1351</v>
      </c>
      <c r="D135" s="1255"/>
      <c r="E135" s="1255"/>
      <c r="F135" s="1255"/>
      <c r="G135" s="1255"/>
      <c r="H135" s="1211">
        <f>D135+E135+F135+G135</f>
        <v>0</v>
      </c>
      <c r="I135" s="1255"/>
      <c r="J135" s="1256"/>
      <c r="K135" s="1256"/>
      <c r="L135" s="1200">
        <f>K135-J135</f>
        <v>0</v>
      </c>
      <c r="M135" s="1255"/>
      <c r="N135" s="1255"/>
    </row>
    <row r="136" spans="1:14" ht="17.25" hidden="1" customHeight="1">
      <c r="A136" s="1259">
        <v>1174200</v>
      </c>
      <c r="B136" s="1267" t="s">
        <v>1352</v>
      </c>
      <c r="C136" s="1214" t="s">
        <v>1353</v>
      </c>
      <c r="D136" s="1255"/>
      <c r="E136" s="1255"/>
      <c r="F136" s="1255"/>
      <c r="G136" s="1255"/>
      <c r="H136" s="1211">
        <f>D136+E136+F136+G136</f>
        <v>0</v>
      </c>
      <c r="I136" s="1255"/>
      <c r="J136" s="1256"/>
      <c r="K136" s="1256"/>
      <c r="L136" s="1200">
        <f>K136-J136</f>
        <v>0</v>
      </c>
      <c r="M136" s="1255"/>
      <c r="N136" s="1255"/>
    </row>
    <row r="137" spans="1:14" ht="17.25" hidden="1" customHeight="1">
      <c r="A137" s="1259">
        <v>1175000</v>
      </c>
      <c r="B137" s="1237" t="s">
        <v>1354</v>
      </c>
      <c r="C137" s="1238" t="s">
        <v>696</v>
      </c>
      <c r="D137" s="1260">
        <f>D138</f>
        <v>0</v>
      </c>
      <c r="E137" s="1260">
        <f t="shared" ref="E137:N137" si="39">E138</f>
        <v>0</v>
      </c>
      <c r="F137" s="1260">
        <f t="shared" si="39"/>
        <v>0</v>
      </c>
      <c r="G137" s="1260">
        <f t="shared" si="39"/>
        <v>0</v>
      </c>
      <c r="H137" s="1260">
        <f t="shared" si="39"/>
        <v>0</v>
      </c>
      <c r="I137" s="1260">
        <f t="shared" si="39"/>
        <v>0</v>
      </c>
      <c r="J137" s="1261">
        <f t="shared" si="39"/>
        <v>0</v>
      </c>
      <c r="K137" s="1261">
        <f t="shared" si="39"/>
        <v>0</v>
      </c>
      <c r="L137" s="1260">
        <f t="shared" si="39"/>
        <v>0</v>
      </c>
      <c r="M137" s="1260">
        <f t="shared" si="39"/>
        <v>0</v>
      </c>
      <c r="N137" s="1260">
        <f t="shared" si="39"/>
        <v>0</v>
      </c>
    </row>
    <row r="138" spans="1:14" ht="17.25" hidden="1" customHeight="1">
      <c r="A138" s="1259">
        <v>1175100</v>
      </c>
      <c r="B138" s="1267" t="s">
        <v>1355</v>
      </c>
      <c r="C138" s="1214" t="s">
        <v>1356</v>
      </c>
      <c r="D138" s="1255"/>
      <c r="E138" s="1255"/>
      <c r="F138" s="1255"/>
      <c r="G138" s="1255"/>
      <c r="H138" s="1211">
        <f>D138+E138+F138+G138</f>
        <v>0</v>
      </c>
      <c r="I138" s="1255"/>
      <c r="J138" s="1256"/>
      <c r="K138" s="1256"/>
      <c r="L138" s="1200">
        <f>K138-J138</f>
        <v>0</v>
      </c>
      <c r="M138" s="1255"/>
      <c r="N138" s="1255"/>
    </row>
    <row r="139" spans="1:14" ht="17.25" hidden="1" customHeight="1">
      <c r="A139" s="1259">
        <v>1176000</v>
      </c>
      <c r="B139" s="1237" t="s">
        <v>1357</v>
      </c>
      <c r="C139" s="1238" t="s">
        <v>696</v>
      </c>
      <c r="D139" s="1260">
        <f>D140</f>
        <v>0</v>
      </c>
      <c r="E139" s="1260">
        <f t="shared" ref="E139:N139" si="40">E140</f>
        <v>0</v>
      </c>
      <c r="F139" s="1260">
        <f t="shared" si="40"/>
        <v>0</v>
      </c>
      <c r="G139" s="1260">
        <f t="shared" si="40"/>
        <v>0</v>
      </c>
      <c r="H139" s="1260">
        <f t="shared" si="40"/>
        <v>0</v>
      </c>
      <c r="I139" s="1260">
        <f t="shared" si="40"/>
        <v>0</v>
      </c>
      <c r="J139" s="1261">
        <f t="shared" si="40"/>
        <v>0</v>
      </c>
      <c r="K139" s="1261">
        <f t="shared" si="40"/>
        <v>0</v>
      </c>
      <c r="L139" s="1260">
        <f t="shared" si="40"/>
        <v>0</v>
      </c>
      <c r="M139" s="1260">
        <f t="shared" si="40"/>
        <v>0</v>
      </c>
      <c r="N139" s="1260">
        <f t="shared" si="40"/>
        <v>0</v>
      </c>
    </row>
    <row r="140" spans="1:14" ht="17.25" hidden="1" customHeight="1">
      <c r="A140" s="1259">
        <v>1176100</v>
      </c>
      <c r="B140" s="1267" t="s">
        <v>1358</v>
      </c>
      <c r="C140" s="1214" t="s">
        <v>1359</v>
      </c>
      <c r="D140" s="1255"/>
      <c r="E140" s="1255"/>
      <c r="F140" s="1255"/>
      <c r="G140" s="1255"/>
      <c r="H140" s="1211">
        <f>D140+E140+F140+G140</f>
        <v>0</v>
      </c>
      <c r="I140" s="1255"/>
      <c r="J140" s="1256"/>
      <c r="K140" s="1256"/>
      <c r="L140" s="1200">
        <f>K140-J140</f>
        <v>0</v>
      </c>
      <c r="M140" s="1255"/>
      <c r="N140" s="1255"/>
    </row>
    <row r="141" spans="1:14" ht="17.25" hidden="1" customHeight="1">
      <c r="A141" s="1259">
        <v>1177000</v>
      </c>
      <c r="B141" s="1237" t="s">
        <v>1360</v>
      </c>
      <c r="C141" s="1238" t="s">
        <v>696</v>
      </c>
      <c r="D141" s="1260">
        <f>D142</f>
        <v>0</v>
      </c>
      <c r="E141" s="1260">
        <f t="shared" ref="E141:N141" si="41">E142</f>
        <v>0</v>
      </c>
      <c r="F141" s="1260">
        <f t="shared" si="41"/>
        <v>0</v>
      </c>
      <c r="G141" s="1260">
        <f t="shared" si="41"/>
        <v>0</v>
      </c>
      <c r="H141" s="1260">
        <f t="shared" si="41"/>
        <v>0</v>
      </c>
      <c r="I141" s="1260">
        <f t="shared" si="41"/>
        <v>0</v>
      </c>
      <c r="J141" s="1261">
        <f t="shared" si="41"/>
        <v>0</v>
      </c>
      <c r="K141" s="1261">
        <f t="shared" si="41"/>
        <v>0</v>
      </c>
      <c r="L141" s="1260">
        <f t="shared" si="41"/>
        <v>0</v>
      </c>
      <c r="M141" s="1260">
        <f t="shared" si="41"/>
        <v>0</v>
      </c>
      <c r="N141" s="1260">
        <f t="shared" si="41"/>
        <v>0</v>
      </c>
    </row>
    <row r="142" spans="1:14" ht="17.25" hidden="1" customHeight="1">
      <c r="A142" s="1268">
        <v>1177100</v>
      </c>
      <c r="B142" s="1230" t="s">
        <v>1361</v>
      </c>
      <c r="C142" s="1265" t="s">
        <v>1362</v>
      </c>
      <c r="D142" s="1255"/>
      <c r="E142" s="1255"/>
      <c r="F142" s="1255"/>
      <c r="G142" s="1255"/>
      <c r="H142" s="1211">
        <f>D142+E142+F142+G142</f>
        <v>0</v>
      </c>
      <c r="I142" s="1255"/>
      <c r="J142" s="1256"/>
      <c r="K142" s="1256"/>
      <c r="L142" s="1200">
        <f>K142-J142</f>
        <v>0</v>
      </c>
      <c r="M142" s="1255"/>
      <c r="N142" s="1255"/>
    </row>
    <row r="143" spans="1:14" s="1273" customFormat="1" ht="29.25" hidden="1" customHeight="1">
      <c r="A143" s="1269">
        <v>4000000</v>
      </c>
      <c r="B143" s="1270" t="s">
        <v>1363</v>
      </c>
      <c r="C143" s="1271"/>
      <c r="D143" s="1272"/>
      <c r="E143" s="1272"/>
      <c r="F143" s="1272"/>
      <c r="G143" s="1272"/>
      <c r="H143" s="1272"/>
      <c r="I143" s="1272"/>
      <c r="J143" s="1256"/>
      <c r="K143" s="1256"/>
      <c r="L143" s="1255"/>
      <c r="M143" s="1255"/>
      <c r="N143" s="1255"/>
    </row>
    <row r="144" spans="1:14" s="1273" customFormat="1" ht="17.25" hidden="1" customHeight="1">
      <c r="A144" s="1274"/>
      <c r="B144" s="1275" t="s">
        <v>1176</v>
      </c>
      <c r="C144" s="1276"/>
      <c r="D144" s="1277"/>
      <c r="E144" s="1277"/>
      <c r="F144" s="1277"/>
      <c r="G144" s="1277"/>
      <c r="H144" s="1277"/>
      <c r="I144" s="1277"/>
      <c r="J144" s="1220"/>
      <c r="K144" s="1220"/>
      <c r="L144" s="1211"/>
      <c r="M144" s="1211"/>
      <c r="N144" s="1211"/>
    </row>
    <row r="145" spans="1:14" s="1273" customFormat="1" ht="17.25" hidden="1" customHeight="1" thickBot="1">
      <c r="A145" s="1278"/>
      <c r="B145" s="1279"/>
      <c r="C145" s="1276"/>
      <c r="D145" s="1277"/>
      <c r="E145" s="1277"/>
      <c r="F145" s="1277"/>
      <c r="G145" s="1277"/>
      <c r="H145" s="1277"/>
      <c r="I145" s="1277"/>
      <c r="J145" s="1220"/>
      <c r="K145" s="1220"/>
      <c r="L145" s="1211"/>
      <c r="M145" s="1211"/>
      <c r="N145" s="1211"/>
    </row>
    <row r="146" spans="1:14" ht="17.25" customHeight="1" thickBot="1">
      <c r="A146" s="1212">
        <v>1200000</v>
      </c>
      <c r="B146" s="1280" t="s">
        <v>1364</v>
      </c>
      <c r="C146" s="1207" t="s">
        <v>696</v>
      </c>
      <c r="D146" s="1281">
        <f>D148+D159+D164+D166</f>
        <v>8000</v>
      </c>
      <c r="E146" s="1281">
        <f t="shared" ref="E146:N146" si="42">E148+E159+E164+E166</f>
        <v>4670</v>
      </c>
      <c r="F146" s="1281">
        <f t="shared" si="42"/>
        <v>0</v>
      </c>
      <c r="G146" s="1281">
        <f t="shared" si="42"/>
        <v>0</v>
      </c>
      <c r="H146" s="1281">
        <f t="shared" si="42"/>
        <v>12670</v>
      </c>
      <c r="I146" s="1281">
        <f t="shared" si="42"/>
        <v>0</v>
      </c>
      <c r="J146" s="1282">
        <f t="shared" si="42"/>
        <v>12478.0208</v>
      </c>
      <c r="K146" s="1282">
        <f>K148+K159+K164+K166</f>
        <v>12478.0208</v>
      </c>
      <c r="L146" s="1281">
        <f t="shared" si="42"/>
        <v>0</v>
      </c>
      <c r="M146" s="1281">
        <f t="shared" si="42"/>
        <v>0</v>
      </c>
      <c r="N146" s="1281">
        <f t="shared" si="42"/>
        <v>0</v>
      </c>
    </row>
    <row r="147" spans="1:14" ht="15.75" hidden="1" customHeight="1">
      <c r="A147" s="1212"/>
      <c r="B147" s="1283" t="s">
        <v>1176</v>
      </c>
      <c r="C147" s="1214"/>
      <c r="D147" s="1211"/>
      <c r="E147" s="1211"/>
      <c r="F147" s="1211"/>
      <c r="G147" s="1211"/>
      <c r="H147" s="1211"/>
      <c r="I147" s="1211"/>
      <c r="J147" s="1220"/>
      <c r="K147" s="1220"/>
      <c r="L147" s="1211"/>
      <c r="M147" s="1211"/>
      <c r="N147" s="1211"/>
    </row>
    <row r="148" spans="1:14" ht="17.25" hidden="1" customHeight="1">
      <c r="A148" s="1263" t="s">
        <v>1365</v>
      </c>
      <c r="B148" s="1284" t="s">
        <v>1366</v>
      </c>
      <c r="C148" s="1207" t="s">
        <v>696</v>
      </c>
      <c r="D148" s="1285">
        <f>D149+D151+D150+D152+D153+D154+D156+D157+D158</f>
        <v>8000</v>
      </c>
      <c r="E148" s="1285">
        <f t="shared" ref="E148:N148" si="43">E149+E151+E150+E152+E153+E154+E156+E157+E158</f>
        <v>4670</v>
      </c>
      <c r="F148" s="1285">
        <f t="shared" si="43"/>
        <v>0</v>
      </c>
      <c r="G148" s="1285">
        <f t="shared" si="43"/>
        <v>0</v>
      </c>
      <c r="H148" s="1285">
        <f t="shared" si="43"/>
        <v>12670</v>
      </c>
      <c r="I148" s="1285">
        <f t="shared" si="43"/>
        <v>0</v>
      </c>
      <c r="J148" s="1286">
        <f t="shared" si="43"/>
        <v>12478.0208</v>
      </c>
      <c r="K148" s="1286">
        <f>K149+K151+K150+K152+K153+K154+K156+K157+K158</f>
        <v>12478.0208</v>
      </c>
      <c r="L148" s="1285">
        <f t="shared" si="43"/>
        <v>0</v>
      </c>
      <c r="M148" s="1285">
        <f t="shared" si="43"/>
        <v>0</v>
      </c>
      <c r="N148" s="1285">
        <f t="shared" si="43"/>
        <v>0</v>
      </c>
    </row>
    <row r="149" spans="1:14" ht="17.25" hidden="1" customHeight="1">
      <c r="A149" s="1259" t="s">
        <v>1367</v>
      </c>
      <c r="B149" s="1267" t="s">
        <v>1368</v>
      </c>
      <c r="C149" s="1287" t="s">
        <v>1369</v>
      </c>
      <c r="D149" s="1211"/>
      <c r="E149" s="1211"/>
      <c r="F149" s="1211"/>
      <c r="G149" s="1211"/>
      <c r="H149" s="1211">
        <f t="shared" ref="H149:H158" si="44">D149+E149+F149+G149</f>
        <v>0</v>
      </c>
      <c r="I149" s="1211"/>
      <c r="J149" s="1220"/>
      <c r="K149" s="1220"/>
      <c r="L149" s="1200">
        <f t="shared" ref="L149:L158" si="45">K149-J149</f>
        <v>0</v>
      </c>
      <c r="M149" s="1211"/>
      <c r="N149" s="1211"/>
    </row>
    <row r="150" spans="1:14" ht="17.25" hidden="1" customHeight="1">
      <c r="A150" s="1259" t="s">
        <v>1370</v>
      </c>
      <c r="B150" s="1267" t="s">
        <v>1371</v>
      </c>
      <c r="C150" s="1287" t="s">
        <v>1372</v>
      </c>
      <c r="D150" s="1211"/>
      <c r="E150" s="1211"/>
      <c r="F150" s="1211"/>
      <c r="G150" s="1211"/>
      <c r="H150" s="1211">
        <f t="shared" si="44"/>
        <v>0</v>
      </c>
      <c r="I150" s="1211"/>
      <c r="J150" s="1220"/>
      <c r="K150" s="1220"/>
      <c r="L150" s="1200">
        <f t="shared" si="45"/>
        <v>0</v>
      </c>
      <c r="M150" s="1211"/>
      <c r="N150" s="1211"/>
    </row>
    <row r="151" spans="1:14" ht="17.25" customHeight="1">
      <c r="A151" s="1259" t="s">
        <v>1373</v>
      </c>
      <c r="B151" s="1267" t="s">
        <v>1374</v>
      </c>
      <c r="C151" s="1287" t="s">
        <v>1375</v>
      </c>
      <c r="D151" s="1211">
        <v>5000</v>
      </c>
      <c r="E151" s="1211">
        <v>4135</v>
      </c>
      <c r="F151" s="1211"/>
      <c r="G151" s="1211"/>
      <c r="H151" s="1211">
        <f t="shared" si="44"/>
        <v>9135</v>
      </c>
      <c r="I151" s="1211"/>
      <c r="J151" s="1220">
        <v>8995.6200000000008</v>
      </c>
      <c r="K151" s="1220">
        <v>8995.6200000000008</v>
      </c>
      <c r="L151" s="1200">
        <f t="shared" si="45"/>
        <v>0</v>
      </c>
      <c r="M151" s="1211"/>
      <c r="N151" s="1211"/>
    </row>
    <row r="152" spans="1:14" ht="17.25" hidden="1" customHeight="1">
      <c r="A152" s="1288" t="s">
        <v>1376</v>
      </c>
      <c r="B152" s="1267" t="s">
        <v>1377</v>
      </c>
      <c r="C152" s="1287" t="s">
        <v>1378</v>
      </c>
      <c r="D152" s="1211"/>
      <c r="E152" s="1211"/>
      <c r="F152" s="1211"/>
      <c r="G152" s="1211"/>
      <c r="H152" s="1211">
        <f t="shared" si="44"/>
        <v>0</v>
      </c>
      <c r="I152" s="1211"/>
      <c r="J152" s="1220"/>
      <c r="K152" s="1220"/>
      <c r="L152" s="1200">
        <f t="shared" si="45"/>
        <v>0</v>
      </c>
      <c r="M152" s="1211"/>
      <c r="N152" s="1211"/>
    </row>
    <row r="153" spans="1:14" ht="15" customHeight="1">
      <c r="A153" s="1288" t="s">
        <v>1379</v>
      </c>
      <c r="B153" s="1267" t="s">
        <v>1380</v>
      </c>
      <c r="C153" s="1287" t="s">
        <v>1381</v>
      </c>
      <c r="D153" s="1211">
        <v>3000</v>
      </c>
      <c r="E153" s="1211">
        <v>135</v>
      </c>
      <c r="F153" s="1211"/>
      <c r="G153" s="1211"/>
      <c r="H153" s="1211">
        <f t="shared" si="44"/>
        <v>3135</v>
      </c>
      <c r="I153" s="1211"/>
      <c r="J153" s="1220">
        <v>3092.4007999999999</v>
      </c>
      <c r="K153" s="1220">
        <v>3092.4007999999999</v>
      </c>
      <c r="L153" s="1200">
        <f t="shared" si="45"/>
        <v>0</v>
      </c>
      <c r="M153" s="1211"/>
      <c r="N153" s="1211"/>
    </row>
    <row r="154" spans="1:14" ht="17.25" hidden="1" customHeight="1">
      <c r="A154" s="1288" t="s">
        <v>1382</v>
      </c>
      <c r="B154" s="1267" t="s">
        <v>1383</v>
      </c>
      <c r="C154" s="1287" t="s">
        <v>1384</v>
      </c>
      <c r="D154" s="1211"/>
      <c r="E154" s="1211"/>
      <c r="F154" s="1211"/>
      <c r="G154" s="1211"/>
      <c r="H154" s="1211">
        <f t="shared" si="44"/>
        <v>0</v>
      </c>
      <c r="I154" s="1211"/>
      <c r="J154" s="1220"/>
      <c r="K154" s="1220"/>
      <c r="L154" s="1200">
        <f t="shared" si="45"/>
        <v>0</v>
      </c>
      <c r="M154" s="1211"/>
      <c r="N154" s="1211"/>
    </row>
    <row r="155" spans="1:14" ht="17.25" hidden="1" customHeight="1">
      <c r="A155" s="1288" t="s">
        <v>1385</v>
      </c>
      <c r="B155" s="1267" t="s">
        <v>1386</v>
      </c>
      <c r="C155" s="1287" t="s">
        <v>1387</v>
      </c>
      <c r="D155" s="1211"/>
      <c r="E155" s="1211"/>
      <c r="F155" s="1211"/>
      <c r="G155" s="1211"/>
      <c r="H155" s="1211">
        <f t="shared" si="44"/>
        <v>0</v>
      </c>
      <c r="I155" s="1211"/>
      <c r="J155" s="1220"/>
      <c r="K155" s="1220"/>
      <c r="L155" s="1200">
        <f t="shared" si="45"/>
        <v>0</v>
      </c>
      <c r="M155" s="1211"/>
      <c r="N155" s="1211"/>
    </row>
    <row r="156" spans="1:14" ht="17.25" hidden="1" customHeight="1">
      <c r="A156" s="1289" t="s">
        <v>1388</v>
      </c>
      <c r="B156" s="1290" t="s">
        <v>1389</v>
      </c>
      <c r="C156" s="1291" t="s">
        <v>1390</v>
      </c>
      <c r="D156" s="1211"/>
      <c r="E156" s="1211"/>
      <c r="F156" s="1211"/>
      <c r="G156" s="1211"/>
      <c r="H156" s="1211">
        <f t="shared" si="44"/>
        <v>0</v>
      </c>
      <c r="I156" s="1211"/>
      <c r="J156" s="1220"/>
      <c r="K156" s="1220"/>
      <c r="L156" s="1200">
        <f t="shared" si="45"/>
        <v>0</v>
      </c>
      <c r="M156" s="1211"/>
      <c r="N156" s="1211"/>
    </row>
    <row r="157" spans="1:14" ht="17.25" hidden="1" customHeight="1">
      <c r="A157" s="1242" t="s">
        <v>1391</v>
      </c>
      <c r="B157" s="1292" t="s">
        <v>1392</v>
      </c>
      <c r="C157" s="1245" t="s">
        <v>1393</v>
      </c>
      <c r="D157" s="1211"/>
      <c r="E157" s="1211"/>
      <c r="F157" s="1211"/>
      <c r="G157" s="1211"/>
      <c r="H157" s="1211">
        <f t="shared" si="44"/>
        <v>0</v>
      </c>
      <c r="I157" s="1211"/>
      <c r="J157" s="1220"/>
      <c r="K157" s="1220"/>
      <c r="L157" s="1200">
        <f t="shared" si="45"/>
        <v>0</v>
      </c>
      <c r="M157" s="1211"/>
      <c r="N157" s="1211"/>
    </row>
    <row r="158" spans="1:14" ht="17.25" customHeight="1">
      <c r="A158" s="1242" t="s">
        <v>1394</v>
      </c>
      <c r="B158" s="1292" t="s">
        <v>1395</v>
      </c>
      <c r="C158" s="1245" t="s">
        <v>1396</v>
      </c>
      <c r="D158" s="1211"/>
      <c r="E158" s="1211">
        <v>400</v>
      </c>
      <c r="F158" s="1211"/>
      <c r="G158" s="1211"/>
      <c r="H158" s="1211">
        <f t="shared" si="44"/>
        <v>400</v>
      </c>
      <c r="I158" s="1211"/>
      <c r="J158" s="1220">
        <v>390</v>
      </c>
      <c r="K158" s="1220">
        <v>390</v>
      </c>
      <c r="L158" s="1200">
        <f t="shared" si="45"/>
        <v>0</v>
      </c>
      <c r="M158" s="1211"/>
      <c r="N158" s="1211"/>
    </row>
    <row r="159" spans="1:14" ht="17.25" hidden="1" customHeight="1">
      <c r="A159" s="1293" t="s">
        <v>1397</v>
      </c>
      <c r="B159" s="1234" t="s">
        <v>1398</v>
      </c>
      <c r="C159" s="1207" t="s">
        <v>696</v>
      </c>
      <c r="D159" s="1260">
        <f>D161+D162+D163+D160</f>
        <v>0</v>
      </c>
      <c r="E159" s="1260">
        <f t="shared" ref="E159:N159" si="46">E161+E162+E163+E160</f>
        <v>0</v>
      </c>
      <c r="F159" s="1260">
        <f t="shared" si="46"/>
        <v>0</v>
      </c>
      <c r="G159" s="1260">
        <f t="shared" si="46"/>
        <v>0</v>
      </c>
      <c r="H159" s="1260">
        <f t="shared" si="46"/>
        <v>0</v>
      </c>
      <c r="I159" s="1260">
        <f t="shared" si="46"/>
        <v>0</v>
      </c>
      <c r="J159" s="1261">
        <f t="shared" si="46"/>
        <v>0</v>
      </c>
      <c r="K159" s="1261">
        <f t="shared" si="46"/>
        <v>0</v>
      </c>
      <c r="L159" s="1260">
        <f t="shared" si="46"/>
        <v>0</v>
      </c>
      <c r="M159" s="1260">
        <f t="shared" si="46"/>
        <v>0</v>
      </c>
      <c r="N159" s="1260">
        <f t="shared" si="46"/>
        <v>0</v>
      </c>
    </row>
    <row r="160" spans="1:14" ht="17.25" hidden="1" customHeight="1">
      <c r="A160" s="1288" t="s">
        <v>1399</v>
      </c>
      <c r="B160" s="1267" t="s">
        <v>1400</v>
      </c>
      <c r="C160" s="1287" t="s">
        <v>1401</v>
      </c>
      <c r="D160" s="1211"/>
      <c r="E160" s="1211"/>
      <c r="F160" s="1211"/>
      <c r="G160" s="1211"/>
      <c r="H160" s="1211">
        <f>D160+E160+F160+G160</f>
        <v>0</v>
      </c>
      <c r="I160" s="1211"/>
      <c r="J160" s="1220"/>
      <c r="K160" s="1220"/>
      <c r="L160" s="1200">
        <f>K160-J160</f>
        <v>0</v>
      </c>
      <c r="M160" s="1211"/>
      <c r="N160" s="1211"/>
    </row>
    <row r="161" spans="1:14" ht="17.25" hidden="1" customHeight="1">
      <c r="A161" s="1288" t="s">
        <v>1402</v>
      </c>
      <c r="B161" s="1267" t="s">
        <v>1403</v>
      </c>
      <c r="C161" s="1287" t="s">
        <v>1404</v>
      </c>
      <c r="D161" s="1211"/>
      <c r="E161" s="1211"/>
      <c r="F161" s="1211"/>
      <c r="G161" s="1211"/>
      <c r="H161" s="1211">
        <f>D161+E161+F161+G161</f>
        <v>0</v>
      </c>
      <c r="I161" s="1211"/>
      <c r="J161" s="1220"/>
      <c r="K161" s="1220"/>
      <c r="L161" s="1200">
        <f>K161-J161</f>
        <v>0</v>
      </c>
      <c r="M161" s="1211"/>
      <c r="N161" s="1211"/>
    </row>
    <row r="162" spans="1:14" ht="17.25" hidden="1" customHeight="1">
      <c r="A162" s="1288" t="s">
        <v>1405</v>
      </c>
      <c r="B162" s="1267" t="s">
        <v>1406</v>
      </c>
      <c r="C162" s="1287" t="s">
        <v>1407</v>
      </c>
      <c r="D162" s="1211"/>
      <c r="E162" s="1211"/>
      <c r="F162" s="1211"/>
      <c r="G162" s="1211"/>
      <c r="H162" s="1211">
        <f>D162+E162+F162+G162</f>
        <v>0</v>
      </c>
      <c r="I162" s="1211"/>
      <c r="J162" s="1220"/>
      <c r="K162" s="1220"/>
      <c r="L162" s="1200">
        <f>K162-J162</f>
        <v>0</v>
      </c>
      <c r="M162" s="1211"/>
      <c r="N162" s="1211"/>
    </row>
    <row r="163" spans="1:14" ht="17.25" hidden="1" customHeight="1">
      <c r="A163" s="1288" t="s">
        <v>1408</v>
      </c>
      <c r="B163" s="1267" t="s">
        <v>1409</v>
      </c>
      <c r="C163" s="1287" t="s">
        <v>1410</v>
      </c>
      <c r="D163" s="1211"/>
      <c r="E163" s="1211"/>
      <c r="F163" s="1211"/>
      <c r="G163" s="1211"/>
      <c r="H163" s="1211">
        <f>D163+E163+F163+G163</f>
        <v>0</v>
      </c>
      <c r="I163" s="1211"/>
      <c r="J163" s="1220"/>
      <c r="K163" s="1220"/>
      <c r="L163" s="1200">
        <f>K163-J163</f>
        <v>0</v>
      </c>
      <c r="M163" s="1211"/>
      <c r="N163" s="1211"/>
    </row>
    <row r="164" spans="1:14" ht="17.25" hidden="1" customHeight="1">
      <c r="A164" s="1288" t="s">
        <v>1411</v>
      </c>
      <c r="B164" s="1237" t="s">
        <v>1412</v>
      </c>
      <c r="C164" s="1238" t="s">
        <v>696</v>
      </c>
      <c r="D164" s="1260">
        <f>D165</f>
        <v>0</v>
      </c>
      <c r="E164" s="1260">
        <f t="shared" ref="E164:N164" si="47">E165</f>
        <v>0</v>
      </c>
      <c r="F164" s="1260">
        <f t="shared" si="47"/>
        <v>0</v>
      </c>
      <c r="G164" s="1260">
        <f t="shared" si="47"/>
        <v>0</v>
      </c>
      <c r="H164" s="1260">
        <f t="shared" si="47"/>
        <v>0</v>
      </c>
      <c r="I164" s="1260">
        <f t="shared" si="47"/>
        <v>0</v>
      </c>
      <c r="J164" s="1261">
        <f t="shared" si="47"/>
        <v>0</v>
      </c>
      <c r="K164" s="1261">
        <f t="shared" si="47"/>
        <v>0</v>
      </c>
      <c r="L164" s="1260">
        <f t="shared" si="47"/>
        <v>0</v>
      </c>
      <c r="M164" s="1260">
        <f t="shared" si="47"/>
        <v>0</v>
      </c>
      <c r="N164" s="1260">
        <f t="shared" si="47"/>
        <v>0</v>
      </c>
    </row>
    <row r="165" spans="1:14" ht="17.25" hidden="1" customHeight="1">
      <c r="A165" s="1288" t="s">
        <v>1413</v>
      </c>
      <c r="B165" s="1267" t="s">
        <v>1414</v>
      </c>
      <c r="C165" s="1287" t="s">
        <v>1415</v>
      </c>
      <c r="D165" s="1211"/>
      <c r="E165" s="1211"/>
      <c r="F165" s="1211"/>
      <c r="G165" s="1211"/>
      <c r="H165" s="1211">
        <f>D165+E165+F165+G165</f>
        <v>0</v>
      </c>
      <c r="I165" s="1211"/>
      <c r="J165" s="1220"/>
      <c r="K165" s="1220"/>
      <c r="L165" s="1200">
        <f>K165-J165</f>
        <v>0</v>
      </c>
      <c r="M165" s="1211"/>
      <c r="N165" s="1211"/>
    </row>
    <row r="166" spans="1:14" ht="17.25" hidden="1" customHeight="1">
      <c r="A166" s="1294" t="s">
        <v>1416</v>
      </c>
      <c r="B166" s="1295" t="s">
        <v>1417</v>
      </c>
      <c r="C166" s="1238" t="s">
        <v>696</v>
      </c>
      <c r="D166" s="1260">
        <f>D167+D168+D169+D170</f>
        <v>0</v>
      </c>
      <c r="E166" s="1260">
        <f t="shared" ref="E166:N166" si="48">E167+E168+E169+E170</f>
        <v>0</v>
      </c>
      <c r="F166" s="1260">
        <f t="shared" si="48"/>
        <v>0</v>
      </c>
      <c r="G166" s="1260">
        <f t="shared" si="48"/>
        <v>0</v>
      </c>
      <c r="H166" s="1260">
        <f t="shared" si="48"/>
        <v>0</v>
      </c>
      <c r="I166" s="1260">
        <f t="shared" si="48"/>
        <v>0</v>
      </c>
      <c r="J166" s="1261">
        <f t="shared" si="48"/>
        <v>0</v>
      </c>
      <c r="K166" s="1261">
        <f t="shared" si="48"/>
        <v>0</v>
      </c>
      <c r="L166" s="1260">
        <f t="shared" si="48"/>
        <v>0</v>
      </c>
      <c r="M166" s="1260">
        <f t="shared" si="48"/>
        <v>0</v>
      </c>
      <c r="N166" s="1260">
        <f t="shared" si="48"/>
        <v>0</v>
      </c>
    </row>
    <row r="167" spans="1:14" ht="17.25" hidden="1" customHeight="1">
      <c r="A167" s="1288" t="s">
        <v>1418</v>
      </c>
      <c r="B167" s="1267" t="s">
        <v>1419</v>
      </c>
      <c r="C167" s="1287" t="s">
        <v>1420</v>
      </c>
      <c r="D167" s="1211"/>
      <c r="E167" s="1211"/>
      <c r="F167" s="1211"/>
      <c r="G167" s="1211"/>
      <c r="H167" s="1211">
        <f>D167+E167+F167+G167</f>
        <v>0</v>
      </c>
      <c r="I167" s="1211"/>
      <c r="J167" s="1220"/>
      <c r="K167" s="1220"/>
      <c r="L167" s="1200">
        <f>K167-J167</f>
        <v>0</v>
      </c>
      <c r="M167" s="1211"/>
      <c r="N167" s="1211"/>
    </row>
    <row r="168" spans="1:14" ht="17.25" hidden="1" customHeight="1">
      <c r="A168" s="1288" t="s">
        <v>1421</v>
      </c>
      <c r="B168" s="1267" t="s">
        <v>1422</v>
      </c>
      <c r="C168" s="1287" t="s">
        <v>1423</v>
      </c>
      <c r="D168" s="1211"/>
      <c r="E168" s="1211"/>
      <c r="F168" s="1211"/>
      <c r="G168" s="1211"/>
      <c r="H168" s="1211">
        <f>D168+E168+F168+G168</f>
        <v>0</v>
      </c>
      <c r="I168" s="1211"/>
      <c r="J168" s="1220"/>
      <c r="K168" s="1220"/>
      <c r="L168" s="1200">
        <f>K168-J168</f>
        <v>0</v>
      </c>
      <c r="M168" s="1211"/>
      <c r="N168" s="1211"/>
    </row>
    <row r="169" spans="1:14" ht="17.25" hidden="1" customHeight="1">
      <c r="A169" s="1288" t="s">
        <v>1424</v>
      </c>
      <c r="B169" s="1267" t="s">
        <v>1425</v>
      </c>
      <c r="C169" s="1287" t="s">
        <v>1426</v>
      </c>
      <c r="D169" s="1211"/>
      <c r="E169" s="1211"/>
      <c r="F169" s="1211"/>
      <c r="G169" s="1211"/>
      <c r="H169" s="1211">
        <f>D169+E169+F169+G169</f>
        <v>0</v>
      </c>
      <c r="I169" s="1211"/>
      <c r="J169" s="1220"/>
      <c r="K169" s="1220"/>
      <c r="L169" s="1200">
        <f>K169-J169</f>
        <v>0</v>
      </c>
      <c r="M169" s="1211"/>
      <c r="N169" s="1211"/>
    </row>
    <row r="170" spans="1:14" ht="17.25" hidden="1" customHeight="1">
      <c r="A170" s="1296">
        <v>1244000</v>
      </c>
      <c r="B170" s="1297" t="s">
        <v>1427</v>
      </c>
      <c r="C170" s="1298" t="s">
        <v>1428</v>
      </c>
      <c r="D170" s="1211"/>
      <c r="E170" s="1211"/>
      <c r="F170" s="1211"/>
      <c r="G170" s="1211"/>
      <c r="H170" s="1211">
        <f>D170+E170+F170+G170</f>
        <v>0</v>
      </c>
      <c r="I170" s="1211"/>
      <c r="J170" s="1220"/>
      <c r="K170" s="1220"/>
      <c r="L170" s="1200">
        <f>K170-J170</f>
        <v>0</v>
      </c>
      <c r="M170" s="1211"/>
      <c r="N170" s="1211"/>
    </row>
    <row r="171" spans="1:14" s="1273" customFormat="1" ht="17.25" hidden="1" customHeight="1" thickBot="1">
      <c r="A171" s="1299">
        <v>1300000</v>
      </c>
      <c r="B171" s="1270" t="s">
        <v>1429</v>
      </c>
      <c r="C171" s="1300" t="s">
        <v>696</v>
      </c>
      <c r="D171" s="1301"/>
      <c r="E171" s="1277"/>
      <c r="F171" s="1277"/>
      <c r="G171" s="1277"/>
      <c r="H171" s="1277"/>
      <c r="I171" s="1277"/>
      <c r="J171" s="1220"/>
      <c r="K171" s="1220"/>
      <c r="L171" s="1211"/>
      <c r="M171" s="1211"/>
      <c r="N171" s="1211"/>
    </row>
    <row r="172" spans="1:14" s="1273" customFormat="1" ht="17.25" hidden="1" customHeight="1">
      <c r="A172" s="1302"/>
      <c r="B172" s="1303" t="s">
        <v>1176</v>
      </c>
      <c r="C172" s="1304"/>
      <c r="D172" s="1277"/>
      <c r="E172" s="1277"/>
      <c r="F172" s="1277"/>
      <c r="G172" s="1277"/>
      <c r="H172" s="1277"/>
      <c r="I172" s="1277"/>
      <c r="J172" s="1220"/>
      <c r="K172" s="1220"/>
      <c r="L172" s="1211"/>
      <c r="M172" s="1211"/>
      <c r="N172" s="1211"/>
    </row>
    <row r="173" spans="1:14" s="1273" customFormat="1" ht="17.25" hidden="1" customHeight="1" thickBot="1">
      <c r="A173" s="1305"/>
      <c r="B173" s="1306"/>
      <c r="C173" s="1307"/>
      <c r="D173" s="1277"/>
      <c r="E173" s="1277"/>
      <c r="F173" s="1277"/>
      <c r="G173" s="1277"/>
      <c r="H173" s="1277"/>
      <c r="I173" s="1277"/>
      <c r="J173" s="1220"/>
      <c r="K173" s="1220"/>
      <c r="L173" s="1211"/>
      <c r="M173" s="1211"/>
      <c r="N173" s="1211"/>
    </row>
    <row r="174" spans="1:14" ht="27" customHeight="1" thickBot="1">
      <c r="A174" s="1218">
        <v>1000000</v>
      </c>
      <c r="B174" s="1219" t="s">
        <v>1430</v>
      </c>
      <c r="C174" s="1207" t="s">
        <v>696</v>
      </c>
      <c r="D174" s="1260">
        <f>D23+D146</f>
        <v>232956.9</v>
      </c>
      <c r="E174" s="1260">
        <f t="shared" ref="E174:N174" si="49">E23+E143</f>
        <v>4454.4109999999946</v>
      </c>
      <c r="F174" s="1260">
        <f t="shared" si="49"/>
        <v>0</v>
      </c>
      <c r="G174" s="1260">
        <f t="shared" si="49"/>
        <v>0</v>
      </c>
      <c r="H174" s="1260">
        <f>H23+H146</f>
        <v>212108.511</v>
      </c>
      <c r="I174" s="1260">
        <f t="shared" si="49"/>
        <v>0</v>
      </c>
      <c r="J174" s="1261">
        <f>J23+J143+J146</f>
        <v>196225.5171</v>
      </c>
      <c r="K174" s="1261">
        <f>K23+K143+K146</f>
        <v>196225.5171</v>
      </c>
      <c r="L174" s="1260">
        <f t="shared" si="49"/>
        <v>0</v>
      </c>
      <c r="M174" s="1260">
        <f t="shared" si="49"/>
        <v>0</v>
      </c>
      <c r="N174" s="1260">
        <f t="shared" si="49"/>
        <v>0</v>
      </c>
    </row>
    <row r="175" spans="1:14" s="1273" customFormat="1" ht="28.5" hidden="1" customHeight="1">
      <c r="A175" s="1308">
        <v>1500000</v>
      </c>
      <c r="B175" s="1270" t="s">
        <v>1431</v>
      </c>
      <c r="C175" s="1300" t="s">
        <v>696</v>
      </c>
      <c r="D175" s="1277"/>
      <c r="E175" s="1277"/>
      <c r="F175" s="1277"/>
      <c r="G175" s="1277"/>
      <c r="H175" s="1277"/>
      <c r="I175" s="1277"/>
      <c r="J175" s="1277"/>
      <c r="K175" s="1277"/>
      <c r="L175" s="1277"/>
      <c r="M175" s="1277"/>
      <c r="N175" s="1277"/>
    </row>
    <row r="176" spans="1:14" s="1273" customFormat="1" ht="17.25" hidden="1" customHeight="1">
      <c r="A176" s="1302"/>
      <c r="B176" s="1303" t="s">
        <v>1176</v>
      </c>
      <c r="C176" s="1304"/>
      <c r="D176" s="1277"/>
      <c r="E176" s="1277"/>
      <c r="F176" s="1277"/>
      <c r="G176" s="1277"/>
      <c r="H176" s="1277"/>
      <c r="I176" s="1277"/>
      <c r="J176" s="1277"/>
      <c r="K176" s="1277"/>
      <c r="L176" s="1277"/>
      <c r="M176" s="1277"/>
      <c r="N176" s="1277"/>
    </row>
    <row r="177" spans="1:14" s="1273" customFormat="1" ht="17.25" hidden="1" customHeight="1">
      <c r="A177" s="1302"/>
      <c r="B177" s="1309"/>
      <c r="C177" s="1304"/>
      <c r="D177" s="1277"/>
      <c r="E177" s="1277"/>
      <c r="F177" s="1277"/>
      <c r="G177" s="1277"/>
      <c r="H177" s="1277"/>
      <c r="I177" s="1277"/>
      <c r="J177" s="1277"/>
      <c r="K177" s="1277"/>
      <c r="L177" s="1277"/>
      <c r="M177" s="1277"/>
      <c r="N177" s="1277"/>
    </row>
    <row r="178" spans="1:14" ht="14.25" customHeight="1">
      <c r="A178" s="2184" t="s">
        <v>1432</v>
      </c>
      <c r="B178" s="2184"/>
      <c r="C178" s="1310"/>
      <c r="D178" s="1310"/>
      <c r="E178" s="1310"/>
    </row>
    <row r="179" spans="1:14" s="1317" customFormat="1" ht="15" customHeight="1">
      <c r="A179" s="1311" t="s">
        <v>160</v>
      </c>
      <c r="B179" s="1312"/>
      <c r="C179" s="1313"/>
      <c r="D179" s="1314"/>
      <c r="E179" s="1314"/>
      <c r="F179" s="1314"/>
      <c r="G179" s="1314"/>
      <c r="H179" s="1315"/>
      <c r="I179" s="1316"/>
    </row>
    <row r="180" spans="1:14" s="1317" customFormat="1" ht="12.75" customHeight="1">
      <c r="A180" s="1318" t="s">
        <v>161</v>
      </c>
      <c r="B180" s="1312"/>
      <c r="C180" s="1313"/>
      <c r="D180" s="1314"/>
      <c r="E180" s="1314"/>
      <c r="F180" s="1314"/>
      <c r="G180" s="1314"/>
    </row>
    <row r="181" spans="1:14" s="1317" customFormat="1" ht="1.5" hidden="1" customHeight="1">
      <c r="A181" s="1319"/>
      <c r="B181" s="1312"/>
      <c r="C181" s="1313"/>
      <c r="D181" s="1314"/>
      <c r="E181" s="1314"/>
      <c r="F181" s="1314"/>
      <c r="G181" s="1314"/>
    </row>
    <row r="182" spans="1:14" s="1317" customFormat="1" ht="12.75" customHeight="1">
      <c r="A182" s="1320" t="s">
        <v>162</v>
      </c>
      <c r="B182" s="1312"/>
      <c r="C182" s="1313"/>
      <c r="D182" s="1314"/>
      <c r="E182" s="1314"/>
      <c r="F182" s="1314"/>
      <c r="G182" s="1314"/>
      <c r="H182" s="1316"/>
    </row>
    <row r="183" spans="1:14" s="1317" customFormat="1" ht="15" hidden="1" customHeight="1">
      <c r="A183" s="1321"/>
      <c r="B183" s="1312"/>
      <c r="C183" s="1313"/>
      <c r="D183" s="1314"/>
      <c r="E183" s="1314"/>
      <c r="F183" s="1314"/>
      <c r="G183" s="1314"/>
    </row>
    <row r="184" spans="1:14" s="1317" customFormat="1" ht="12.75" customHeight="1">
      <c r="A184" s="1322" t="s">
        <v>163</v>
      </c>
      <c r="B184" s="1312"/>
      <c r="C184" s="1313"/>
      <c r="D184" s="1314"/>
      <c r="E184" s="1314"/>
      <c r="F184" s="1314"/>
      <c r="G184" s="1314"/>
      <c r="I184" s="1323"/>
    </row>
    <row r="185" spans="1:14" s="1317" customFormat="1" ht="11.25" customHeight="1">
      <c r="A185" s="1322" t="s">
        <v>164</v>
      </c>
      <c r="B185" s="1312"/>
      <c r="C185" s="1313"/>
      <c r="D185" s="1314"/>
      <c r="E185" s="1314"/>
      <c r="F185" s="1314"/>
      <c r="G185" s="1314"/>
      <c r="I185" s="1323"/>
    </row>
    <row r="186" spans="1:14" s="1317" customFormat="1" ht="15" customHeight="1">
      <c r="A186" s="1324"/>
      <c r="B186" s="1312"/>
      <c r="C186" s="1313"/>
      <c r="D186" s="1314"/>
      <c r="E186" s="1314"/>
      <c r="F186" s="1314"/>
      <c r="G186" s="1314"/>
    </row>
    <row r="187" spans="1:14">
      <c r="A187" s="1310"/>
      <c r="B187" s="1325"/>
      <c r="C187" s="1325"/>
      <c r="D187" s="1310"/>
      <c r="E187" s="1310"/>
      <c r="F187" s="1310"/>
    </row>
    <row r="188" spans="1:14">
      <c r="A188" s="1310"/>
      <c r="B188" s="1325"/>
      <c r="C188" s="1325"/>
      <c r="D188" s="1310"/>
      <c r="E188" s="1310"/>
      <c r="F188" s="1310"/>
    </row>
    <row r="189" spans="1:14">
      <c r="A189" s="1310"/>
      <c r="B189" s="1325"/>
      <c r="C189" s="1325"/>
      <c r="D189" s="1310"/>
      <c r="E189" s="1310"/>
      <c r="F189" s="1310"/>
    </row>
    <row r="190" spans="1:14">
      <c r="A190" s="1310"/>
      <c r="B190" s="1325"/>
      <c r="C190" s="1325"/>
      <c r="D190" s="1310"/>
      <c r="E190" s="1310"/>
      <c r="F190" s="1310"/>
    </row>
    <row r="191" spans="1:14" ht="318.75" customHeight="1">
      <c r="A191" s="1310"/>
      <c r="B191" s="1325"/>
      <c r="C191" s="1325"/>
      <c r="D191" s="1310"/>
      <c r="E191" s="1310"/>
      <c r="F191" s="1310"/>
    </row>
    <row r="192" spans="1:14">
      <c r="A192" s="2185" t="s">
        <v>1433</v>
      </c>
      <c r="B192" s="2185"/>
      <c r="C192" s="2185"/>
      <c r="D192" s="2185"/>
      <c r="E192" s="2185"/>
      <c r="F192" s="2185"/>
      <c r="G192" s="2185"/>
      <c r="H192" s="2185"/>
      <c r="I192" s="2185"/>
      <c r="J192" s="2185"/>
      <c r="K192" s="2185"/>
      <c r="L192" s="2185"/>
      <c r="M192" s="2185"/>
      <c r="N192" s="2185"/>
    </row>
    <row r="193" spans="1:14">
      <c r="A193" s="2185"/>
      <c r="B193" s="2185"/>
      <c r="C193" s="2185"/>
      <c r="D193" s="2185"/>
      <c r="E193" s="2185"/>
      <c r="F193" s="2185"/>
      <c r="G193" s="2185"/>
      <c r="H193" s="2185"/>
      <c r="I193" s="2185"/>
      <c r="J193" s="2185"/>
      <c r="K193" s="2185"/>
      <c r="L193" s="2185"/>
      <c r="M193" s="2185"/>
      <c r="N193" s="2185"/>
    </row>
    <row r="194" spans="1:14">
      <c r="A194" s="2185" t="s">
        <v>1434</v>
      </c>
      <c r="B194" s="2185"/>
      <c r="C194" s="2185"/>
      <c r="D194" s="2185"/>
      <c r="E194" s="2185"/>
      <c r="F194" s="2185"/>
      <c r="G194" s="2185"/>
      <c r="H194" s="2185"/>
      <c r="I194" s="2185"/>
      <c r="J194" s="2185"/>
      <c r="K194" s="2185"/>
      <c r="L194" s="2185"/>
      <c r="M194" s="2185"/>
      <c r="N194" s="2185"/>
    </row>
    <row r="195" spans="1:14">
      <c r="A195" s="2184"/>
      <c r="B195" s="2184"/>
      <c r="C195" s="2184"/>
      <c r="D195" s="2184"/>
      <c r="E195" s="2184"/>
      <c r="F195" s="2184"/>
      <c r="G195" s="2184"/>
      <c r="H195" s="2184"/>
      <c r="I195" s="2184"/>
      <c r="J195" s="2184"/>
      <c r="K195" s="2184"/>
      <c r="L195" s="2184"/>
      <c r="M195" s="2184"/>
      <c r="N195" s="2184"/>
    </row>
    <row r="196" spans="1:14">
      <c r="A196" s="2184" t="s">
        <v>1435</v>
      </c>
      <c r="B196" s="2184"/>
      <c r="C196" s="2184"/>
      <c r="D196" s="2184"/>
      <c r="E196" s="2184"/>
      <c r="F196" s="2184"/>
      <c r="G196" s="2184"/>
      <c r="H196" s="2184"/>
      <c r="I196" s="2184"/>
      <c r="J196" s="2184"/>
      <c r="K196" s="2184"/>
      <c r="L196" s="2184"/>
      <c r="M196" s="2184"/>
      <c r="N196" s="2184"/>
    </row>
    <row r="197" spans="1:14">
      <c r="A197" s="2184" t="s">
        <v>1436</v>
      </c>
      <c r="B197" s="2184"/>
      <c r="C197" s="2184"/>
      <c r="D197" s="2184"/>
      <c r="E197" s="2184"/>
      <c r="F197" s="2184"/>
      <c r="G197" s="2184"/>
      <c r="H197" s="2184"/>
      <c r="I197" s="2184"/>
      <c r="J197" s="2184"/>
      <c r="K197" s="2184"/>
      <c r="L197" s="2184"/>
      <c r="M197" s="2184"/>
      <c r="N197" s="2184"/>
    </row>
    <row r="198" spans="1:14">
      <c r="A198" s="2184" t="s">
        <v>1437</v>
      </c>
      <c r="B198" s="2184"/>
      <c r="C198" s="2184"/>
      <c r="D198" s="2184"/>
      <c r="E198" s="2184"/>
      <c r="F198" s="2184"/>
      <c r="G198" s="2184"/>
      <c r="H198" s="2184"/>
      <c r="I198" s="2184"/>
      <c r="J198" s="2184"/>
      <c r="K198" s="2184"/>
      <c r="L198" s="2184"/>
      <c r="M198" s="2184"/>
      <c r="N198" s="2184"/>
    </row>
    <row r="199" spans="1:14">
      <c r="A199" s="2184" t="s">
        <v>1438</v>
      </c>
      <c r="B199" s="2184"/>
      <c r="C199" s="2184"/>
      <c r="D199" s="2184"/>
      <c r="E199" s="2184"/>
      <c r="F199" s="2184"/>
      <c r="G199" s="2184"/>
      <c r="H199" s="2184"/>
      <c r="I199" s="2184"/>
      <c r="J199" s="2184"/>
      <c r="K199" s="2184"/>
      <c r="L199" s="2184"/>
      <c r="M199" s="2184"/>
      <c r="N199" s="2184"/>
    </row>
    <row r="200" spans="1:14">
      <c r="A200" s="2184" t="s">
        <v>1439</v>
      </c>
      <c r="B200" s="2184"/>
      <c r="C200" s="2184"/>
      <c r="D200" s="2184"/>
      <c r="E200" s="2184"/>
      <c r="F200" s="2184"/>
      <c r="G200" s="2184"/>
      <c r="H200" s="2184"/>
      <c r="I200" s="2184"/>
      <c r="J200" s="2184"/>
      <c r="K200" s="2184"/>
      <c r="L200" s="2184"/>
      <c r="M200" s="2184"/>
      <c r="N200" s="2184"/>
    </row>
    <row r="201" spans="1:14">
      <c r="A201" s="2184" t="s">
        <v>1440</v>
      </c>
      <c r="B201" s="2184"/>
      <c r="C201" s="2184"/>
      <c r="D201" s="2184"/>
      <c r="E201" s="2184"/>
      <c r="F201" s="2184"/>
      <c r="G201" s="2184"/>
      <c r="H201" s="2184"/>
      <c r="I201" s="2184"/>
      <c r="J201" s="2184"/>
      <c r="K201" s="2184"/>
      <c r="L201" s="2184"/>
      <c r="M201" s="2184"/>
      <c r="N201" s="2184"/>
    </row>
    <row r="202" spans="1:14">
      <c r="A202" s="2184" t="s">
        <v>1441</v>
      </c>
      <c r="B202" s="2184"/>
      <c r="C202" s="2184"/>
      <c r="D202" s="2184"/>
      <c r="E202" s="2184"/>
      <c r="F202" s="2184"/>
      <c r="G202" s="2184"/>
      <c r="H202" s="2184"/>
      <c r="I202" s="2184"/>
      <c r="J202" s="2184"/>
      <c r="K202" s="2184"/>
      <c r="L202" s="2184"/>
      <c r="M202" s="2184"/>
      <c r="N202" s="2184"/>
    </row>
    <row r="203" spans="1:14">
      <c r="A203" s="2184" t="s">
        <v>1442</v>
      </c>
      <c r="B203" s="2184"/>
      <c r="C203" s="2184"/>
      <c r="D203" s="2184"/>
      <c r="E203" s="2184"/>
      <c r="F203" s="2184"/>
      <c r="G203" s="2184"/>
      <c r="H203" s="2184"/>
      <c r="I203" s="2184"/>
      <c r="J203" s="2184"/>
      <c r="K203" s="2184"/>
      <c r="L203" s="2184"/>
      <c r="M203" s="2184"/>
      <c r="N203" s="2184"/>
    </row>
    <row r="204" spans="1:14">
      <c r="A204" s="2184" t="s">
        <v>1443</v>
      </c>
      <c r="B204" s="2184"/>
      <c r="C204" s="2184"/>
      <c r="D204" s="2184"/>
      <c r="E204" s="2184"/>
      <c r="F204" s="2184"/>
      <c r="G204" s="2184"/>
      <c r="H204" s="2184"/>
      <c r="I204" s="2184"/>
      <c r="J204" s="2184"/>
      <c r="K204" s="2184"/>
      <c r="L204" s="2184"/>
      <c r="M204" s="2184"/>
      <c r="N204" s="2184"/>
    </row>
    <row r="205" spans="1:14">
      <c r="A205" s="2184" t="s">
        <v>1444</v>
      </c>
      <c r="B205" s="2184"/>
      <c r="C205" s="2184"/>
      <c r="D205" s="2184"/>
      <c r="E205" s="2184"/>
      <c r="F205" s="2184"/>
      <c r="G205" s="2184"/>
      <c r="H205" s="2184"/>
      <c r="I205" s="2184"/>
      <c r="J205" s="2184"/>
      <c r="K205" s="2184"/>
      <c r="L205" s="2184"/>
      <c r="M205" s="2184"/>
      <c r="N205" s="2184"/>
    </row>
    <row r="206" spans="1:14">
      <c r="A206" s="2184" t="s">
        <v>1445</v>
      </c>
      <c r="B206" s="2184"/>
      <c r="C206" s="2184"/>
      <c r="D206" s="2184"/>
      <c r="E206" s="2184"/>
      <c r="F206" s="2184"/>
      <c r="G206" s="2184"/>
      <c r="H206" s="2184"/>
      <c r="I206" s="2184"/>
      <c r="J206" s="2184"/>
      <c r="K206" s="2184"/>
      <c r="L206" s="2184"/>
      <c r="M206" s="2184"/>
      <c r="N206" s="2184"/>
    </row>
    <row r="207" spans="1:14">
      <c r="A207" s="2184" t="s">
        <v>1446</v>
      </c>
      <c r="B207" s="2184"/>
      <c r="C207" s="2184"/>
      <c r="D207" s="2184"/>
      <c r="E207" s="2184"/>
      <c r="F207" s="2184"/>
      <c r="G207" s="2184"/>
      <c r="H207" s="2184"/>
      <c r="I207" s="2184"/>
      <c r="J207" s="2184"/>
      <c r="K207" s="2184"/>
      <c r="L207" s="2184"/>
      <c r="M207" s="2184"/>
      <c r="N207" s="2184"/>
    </row>
    <row r="208" spans="1:14">
      <c r="A208" s="2184" t="s">
        <v>1447</v>
      </c>
      <c r="B208" s="2184"/>
      <c r="C208" s="2184"/>
      <c r="D208" s="2184"/>
      <c r="E208" s="2184"/>
      <c r="F208" s="2184"/>
      <c r="G208" s="2184"/>
      <c r="H208" s="2184"/>
      <c r="I208" s="2184"/>
      <c r="J208" s="2184"/>
      <c r="K208" s="2184"/>
      <c r="L208" s="2184"/>
      <c r="M208" s="2184"/>
      <c r="N208" s="2184"/>
    </row>
    <row r="209" spans="1:14">
      <c r="A209" s="2184" t="s">
        <v>1448</v>
      </c>
      <c r="B209" s="2184"/>
      <c r="C209" s="2184"/>
      <c r="D209" s="2184"/>
      <c r="E209" s="2184"/>
      <c r="F209" s="2184"/>
      <c r="G209" s="2184"/>
      <c r="H209" s="2184"/>
      <c r="I209" s="2184"/>
      <c r="J209" s="2184"/>
      <c r="K209" s="2184"/>
      <c r="L209" s="2184"/>
      <c r="M209" s="2184"/>
      <c r="N209" s="2184"/>
    </row>
    <row r="210" spans="1:14">
      <c r="A210" s="2184" t="s">
        <v>1449</v>
      </c>
      <c r="B210" s="2184"/>
      <c r="C210" s="2184"/>
      <c r="D210" s="2184"/>
      <c r="E210" s="2184"/>
      <c r="F210" s="2184"/>
      <c r="G210" s="2184"/>
      <c r="H210" s="2184"/>
      <c r="I210" s="2184"/>
      <c r="J210" s="2184"/>
      <c r="K210" s="2184"/>
      <c r="L210" s="2184"/>
      <c r="M210" s="2184"/>
      <c r="N210" s="2184"/>
    </row>
    <row r="211" spans="1:14">
      <c r="A211" s="2184" t="s">
        <v>1450</v>
      </c>
      <c r="B211" s="2184"/>
      <c r="C211" s="2184"/>
      <c r="D211" s="2184"/>
      <c r="E211" s="2184"/>
      <c r="F211" s="2184"/>
      <c r="G211" s="2184"/>
      <c r="H211" s="2184"/>
      <c r="I211" s="2184"/>
      <c r="J211" s="2184"/>
      <c r="K211" s="2184"/>
      <c r="L211" s="2184"/>
      <c r="M211" s="2184"/>
      <c r="N211" s="2184"/>
    </row>
    <row r="212" spans="1:14">
      <c r="A212" s="2184" t="s">
        <v>1451</v>
      </c>
      <c r="B212" s="2184"/>
      <c r="C212" s="2184"/>
      <c r="D212" s="2184"/>
      <c r="E212" s="2184"/>
      <c r="F212" s="2184"/>
      <c r="G212" s="2184"/>
      <c r="H212" s="2184"/>
      <c r="I212" s="2184"/>
      <c r="J212" s="2184"/>
      <c r="K212" s="2184"/>
      <c r="L212" s="2184"/>
      <c r="M212" s="2184"/>
      <c r="N212" s="2184"/>
    </row>
    <row r="213" spans="1:14">
      <c r="A213" s="2184" t="s">
        <v>1452</v>
      </c>
      <c r="B213" s="2184"/>
      <c r="C213" s="2184"/>
      <c r="D213" s="2184"/>
      <c r="E213" s="2184"/>
      <c r="F213" s="2184"/>
      <c r="G213" s="2184"/>
      <c r="H213" s="2184"/>
      <c r="I213" s="2184"/>
      <c r="J213" s="2184"/>
      <c r="K213" s="2184"/>
      <c r="L213" s="2184"/>
      <c r="M213" s="2184"/>
      <c r="N213" s="2184"/>
    </row>
    <row r="214" spans="1:14">
      <c r="A214" s="2184" t="s">
        <v>1453</v>
      </c>
      <c r="B214" s="2184"/>
      <c r="C214" s="2184"/>
      <c r="D214" s="2184"/>
      <c r="E214" s="2184"/>
      <c r="F214" s="2184"/>
      <c r="G214" s="2184"/>
      <c r="H214" s="2184"/>
      <c r="I214" s="2184"/>
      <c r="J214" s="2184"/>
      <c r="K214" s="2184"/>
      <c r="L214" s="2184"/>
      <c r="M214" s="2184"/>
      <c r="N214" s="2184"/>
    </row>
    <row r="215" spans="1:14">
      <c r="A215" s="2184" t="s">
        <v>1454</v>
      </c>
      <c r="B215" s="2184"/>
      <c r="C215" s="2184"/>
      <c r="D215" s="2184"/>
      <c r="E215" s="2184"/>
      <c r="F215" s="2184"/>
      <c r="G215" s="2184"/>
      <c r="H215" s="2184"/>
      <c r="I215" s="2184"/>
      <c r="J215" s="2184"/>
      <c r="K215" s="2184"/>
      <c r="L215" s="2184"/>
      <c r="M215" s="2184"/>
      <c r="N215" s="2184"/>
    </row>
    <row r="216" spans="1:14">
      <c r="A216" s="2184" t="s">
        <v>1455</v>
      </c>
      <c r="B216" s="2184"/>
      <c r="C216" s="2184"/>
      <c r="D216" s="2184"/>
      <c r="E216" s="2184"/>
      <c r="F216" s="2184"/>
      <c r="G216" s="2184"/>
      <c r="H216" s="2184"/>
      <c r="I216" s="2184"/>
      <c r="J216" s="2184"/>
      <c r="K216" s="2184"/>
      <c r="L216" s="2184"/>
      <c r="M216" s="2184"/>
      <c r="N216" s="2184"/>
    </row>
    <row r="217" spans="1:14">
      <c r="A217" s="2184" t="s">
        <v>1456</v>
      </c>
      <c r="B217" s="2184"/>
      <c r="C217" s="2184"/>
      <c r="D217" s="2184"/>
      <c r="E217" s="2184"/>
      <c r="F217" s="2184"/>
      <c r="G217" s="2184"/>
      <c r="H217" s="2184"/>
      <c r="I217" s="2184"/>
      <c r="J217" s="2184"/>
      <c r="K217" s="2184"/>
      <c r="L217" s="2184"/>
      <c r="M217" s="2184"/>
      <c r="N217" s="2184"/>
    </row>
    <row r="218" spans="1:14">
      <c r="A218" s="2184" t="s">
        <v>1457</v>
      </c>
      <c r="B218" s="2184"/>
      <c r="C218" s="2184"/>
      <c r="D218" s="2184"/>
      <c r="E218" s="2184"/>
      <c r="F218" s="2184"/>
      <c r="G218" s="2184"/>
      <c r="H218" s="2184"/>
      <c r="I218" s="2184"/>
      <c r="J218" s="2184"/>
      <c r="K218" s="2184"/>
      <c r="L218" s="2184"/>
      <c r="M218" s="2184"/>
      <c r="N218" s="2184"/>
    </row>
    <row r="219" spans="1:14">
      <c r="A219" s="2184" t="s">
        <v>1458</v>
      </c>
      <c r="B219" s="2184"/>
      <c r="C219" s="2184"/>
      <c r="D219" s="2184"/>
      <c r="E219" s="2184"/>
      <c r="F219" s="2184"/>
      <c r="G219" s="2184"/>
      <c r="H219" s="2184"/>
      <c r="I219" s="2184"/>
      <c r="J219" s="2184"/>
      <c r="K219" s="2184"/>
      <c r="L219" s="2184"/>
      <c r="M219" s="2184"/>
      <c r="N219" s="2184"/>
    </row>
    <row r="220" spans="1:14">
      <c r="A220" s="2184" t="s">
        <v>1459</v>
      </c>
      <c r="B220" s="2184"/>
      <c r="C220" s="2184"/>
      <c r="D220" s="2184"/>
      <c r="E220" s="2184"/>
      <c r="F220" s="2184"/>
      <c r="G220" s="2184"/>
      <c r="H220" s="2184"/>
      <c r="I220" s="2184"/>
      <c r="J220" s="2184"/>
      <c r="K220" s="2184"/>
      <c r="L220" s="2184"/>
      <c r="M220" s="2184"/>
      <c r="N220" s="2184"/>
    </row>
    <row r="221" spans="1:14">
      <c r="A221" s="2184" t="s">
        <v>1460</v>
      </c>
      <c r="B221" s="2184"/>
      <c r="C221" s="2184"/>
      <c r="D221" s="2184"/>
      <c r="E221" s="2184"/>
      <c r="F221" s="2184"/>
      <c r="G221" s="2184"/>
      <c r="H221" s="2184"/>
      <c r="I221" s="2184"/>
      <c r="J221" s="2184"/>
      <c r="K221" s="2184"/>
      <c r="L221" s="2184"/>
      <c r="M221" s="2184"/>
      <c r="N221" s="2184"/>
    </row>
    <row r="222" spans="1:14">
      <c r="A222" s="2184" t="s">
        <v>1461</v>
      </c>
      <c r="B222" s="2184"/>
      <c r="C222" s="2184"/>
      <c r="D222" s="2184"/>
      <c r="E222" s="2184"/>
      <c r="F222" s="2184"/>
      <c r="G222" s="2184"/>
      <c r="H222" s="2184"/>
      <c r="I222" s="2184"/>
      <c r="J222" s="2184"/>
      <c r="K222" s="2184"/>
      <c r="L222" s="2184"/>
      <c r="M222" s="2184"/>
      <c r="N222" s="2184"/>
    </row>
    <row r="223" spans="1:14">
      <c r="A223" s="2184" t="s">
        <v>1462</v>
      </c>
      <c r="B223" s="2184"/>
      <c r="C223" s="2184"/>
      <c r="D223" s="2184"/>
      <c r="E223" s="2184"/>
      <c r="F223" s="2184"/>
      <c r="G223" s="2184"/>
      <c r="H223" s="2184"/>
      <c r="I223" s="2184"/>
      <c r="J223" s="2184"/>
      <c r="K223" s="2184"/>
      <c r="L223" s="2184"/>
      <c r="M223" s="2184"/>
      <c r="N223" s="2184"/>
    </row>
    <row r="224" spans="1:14">
      <c r="A224" s="2184" t="s">
        <v>1463</v>
      </c>
      <c r="B224" s="2184"/>
      <c r="C224" s="2184"/>
      <c r="D224" s="2184"/>
      <c r="E224" s="2184"/>
      <c r="F224" s="2184"/>
      <c r="G224" s="2184"/>
      <c r="H224" s="2184"/>
      <c r="I224" s="2184"/>
      <c r="J224" s="2184"/>
      <c r="K224" s="2184"/>
      <c r="L224" s="2184"/>
      <c r="M224" s="2184"/>
      <c r="N224" s="2184"/>
    </row>
    <row r="225" spans="1:14">
      <c r="A225" s="2184" t="s">
        <v>1464</v>
      </c>
      <c r="B225" s="2184"/>
      <c r="C225" s="2184"/>
      <c r="D225" s="2184"/>
      <c r="E225" s="2184"/>
      <c r="F225" s="2184"/>
      <c r="G225" s="2184"/>
      <c r="H225" s="2184"/>
      <c r="I225" s="2184"/>
      <c r="J225" s="2184"/>
      <c r="K225" s="2184"/>
      <c r="L225" s="2184"/>
      <c r="M225" s="2184"/>
      <c r="N225" s="2184"/>
    </row>
    <row r="226" spans="1:14">
      <c r="A226" s="2184" t="s">
        <v>1465</v>
      </c>
      <c r="B226" s="2184"/>
      <c r="C226" s="2184"/>
      <c r="D226" s="2184"/>
      <c r="E226" s="2184"/>
      <c r="F226" s="2184"/>
      <c r="G226" s="2184"/>
      <c r="H226" s="2184"/>
      <c r="I226" s="2184"/>
      <c r="J226" s="2184"/>
      <c r="K226" s="2184"/>
      <c r="L226" s="2184"/>
      <c r="M226" s="2184"/>
      <c r="N226" s="2184"/>
    </row>
    <row r="227" spans="1:14">
      <c r="A227" s="2184" t="s">
        <v>1466</v>
      </c>
      <c r="B227" s="2184"/>
      <c r="C227" s="2184"/>
      <c r="D227" s="2184"/>
      <c r="E227" s="2184"/>
      <c r="F227" s="2184"/>
      <c r="G227" s="2184"/>
      <c r="H227" s="2184"/>
      <c r="I227" s="2184"/>
      <c r="J227" s="2184"/>
      <c r="K227" s="2184"/>
      <c r="L227" s="2184"/>
      <c r="M227" s="2184"/>
      <c r="N227" s="2184"/>
    </row>
  </sheetData>
  <mergeCells count="62">
    <mergeCell ref="A1:N1"/>
    <mergeCell ref="A2:N2"/>
    <mergeCell ref="A3:N3"/>
    <mergeCell ref="A4:N4"/>
    <mergeCell ref="B15:C19"/>
    <mergeCell ref="D15:D21"/>
    <mergeCell ref="E15:G15"/>
    <mergeCell ref="H15:H21"/>
    <mergeCell ref="K15:K21"/>
    <mergeCell ref="L15:M15"/>
    <mergeCell ref="A196:N196"/>
    <mergeCell ref="B20:B21"/>
    <mergeCell ref="C20:C21"/>
    <mergeCell ref="E20:E21"/>
    <mergeCell ref="F20:F21"/>
    <mergeCell ref="G20:G21"/>
    <mergeCell ref="L20:L21"/>
    <mergeCell ref="N15:N21"/>
    <mergeCell ref="E16:G16"/>
    <mergeCell ref="L16:M16"/>
    <mergeCell ref="E17:G17"/>
    <mergeCell ref="L17:M17"/>
    <mergeCell ref="E18:G18"/>
    <mergeCell ref="L18:M18"/>
    <mergeCell ref="E19:G19"/>
    <mergeCell ref="L19:M19"/>
    <mergeCell ref="A178:B178"/>
    <mergeCell ref="A192:N192"/>
    <mergeCell ref="A193:N193"/>
    <mergeCell ref="A194:N194"/>
    <mergeCell ref="A195:N195"/>
    <mergeCell ref="A208:N208"/>
    <mergeCell ref="A197:N197"/>
    <mergeCell ref="A198:N198"/>
    <mergeCell ref="A199:N199"/>
    <mergeCell ref="A200:N200"/>
    <mergeCell ref="A201:N201"/>
    <mergeCell ref="A202:N202"/>
    <mergeCell ref="A203:N203"/>
    <mergeCell ref="A204:N204"/>
    <mergeCell ref="A205:N205"/>
    <mergeCell ref="A206:N206"/>
    <mergeCell ref="A207:N207"/>
    <mergeCell ref="A220:N220"/>
    <mergeCell ref="A209:N209"/>
    <mergeCell ref="A210:N210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19:N219"/>
    <mergeCell ref="A227:N227"/>
    <mergeCell ref="A221:N221"/>
    <mergeCell ref="A222:N222"/>
    <mergeCell ref="A223:N223"/>
    <mergeCell ref="A224:N224"/>
    <mergeCell ref="A225:N225"/>
    <mergeCell ref="A226:N226"/>
  </mergeCells>
  <pageMargins left="0" right="0" top="0.19685039370078741" bottom="0.27559055118110237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L11" sqref="L11"/>
    </sheetView>
  </sheetViews>
  <sheetFormatPr defaultRowHeight="12.75"/>
  <cols>
    <col min="1" max="1" width="3.5703125" style="989" customWidth="1"/>
    <col min="2" max="3" width="2.7109375" style="984" customWidth="1"/>
    <col min="4" max="4" width="3.42578125" style="984" customWidth="1"/>
    <col min="5" max="5" width="22.28515625" style="1122" customWidth="1"/>
    <col min="6" max="6" width="6.5703125" style="984" hidden="1" customWidth="1"/>
    <col min="7" max="7" width="8.5703125" style="984" customWidth="1"/>
    <col min="8" max="8" width="9.28515625" style="984" customWidth="1"/>
    <col min="9" max="9" width="9.7109375" style="984" customWidth="1"/>
    <col min="10" max="10" width="10.5703125" style="984" customWidth="1"/>
    <col min="11" max="11" width="9.5703125" style="984" customWidth="1"/>
    <col min="12" max="12" width="9.7109375" style="984" customWidth="1"/>
    <col min="13" max="13" width="9.42578125" style="984" customWidth="1"/>
    <col min="14" max="14" width="9.85546875" style="984" customWidth="1"/>
    <col min="15" max="15" width="8.7109375" style="984" customWidth="1"/>
    <col min="16" max="16" width="8.85546875" style="984" customWidth="1"/>
    <col min="17" max="17" width="8.5703125" style="984" customWidth="1"/>
    <col min="18" max="18" width="9.140625" style="984" customWidth="1"/>
    <col min="19" max="19" width="15" style="984" customWidth="1"/>
    <col min="20" max="20" width="12.7109375" style="984" customWidth="1"/>
    <col min="21" max="21" width="12.28515625" style="984" customWidth="1"/>
    <col min="22" max="22" width="11.5703125" style="984" bestFit="1" customWidth="1"/>
    <col min="23" max="256" width="9.140625" style="984"/>
    <col min="257" max="257" width="3.5703125" style="984" customWidth="1"/>
    <col min="258" max="259" width="2.7109375" style="984" customWidth="1"/>
    <col min="260" max="260" width="3.42578125" style="984" customWidth="1"/>
    <col min="261" max="261" width="22.28515625" style="984" customWidth="1"/>
    <col min="262" max="262" width="0" style="984" hidden="1" customWidth="1"/>
    <col min="263" max="263" width="8.5703125" style="984" customWidth="1"/>
    <col min="264" max="264" width="9.28515625" style="984" customWidth="1"/>
    <col min="265" max="265" width="9.7109375" style="984" customWidth="1"/>
    <col min="266" max="266" width="10.5703125" style="984" customWidth="1"/>
    <col min="267" max="267" width="9.5703125" style="984" customWidth="1"/>
    <col min="268" max="268" width="9.7109375" style="984" customWidth="1"/>
    <col min="269" max="269" width="9.42578125" style="984" customWidth="1"/>
    <col min="270" max="270" width="9.85546875" style="984" customWidth="1"/>
    <col min="271" max="271" width="8.7109375" style="984" customWidth="1"/>
    <col min="272" max="272" width="8.85546875" style="984" customWidth="1"/>
    <col min="273" max="273" width="8.5703125" style="984" customWidth="1"/>
    <col min="274" max="274" width="9.140625" style="984" customWidth="1"/>
    <col min="275" max="275" width="15" style="984" customWidth="1"/>
    <col min="276" max="276" width="12.7109375" style="984" customWidth="1"/>
    <col min="277" max="277" width="12.28515625" style="984" customWidth="1"/>
    <col min="278" max="278" width="11.5703125" style="984" bestFit="1" customWidth="1"/>
    <col min="279" max="512" width="9.140625" style="984"/>
    <col min="513" max="513" width="3.5703125" style="984" customWidth="1"/>
    <col min="514" max="515" width="2.7109375" style="984" customWidth="1"/>
    <col min="516" max="516" width="3.42578125" style="984" customWidth="1"/>
    <col min="517" max="517" width="22.28515625" style="984" customWidth="1"/>
    <col min="518" max="518" width="0" style="984" hidden="1" customWidth="1"/>
    <col min="519" max="519" width="8.5703125" style="984" customWidth="1"/>
    <col min="520" max="520" width="9.28515625" style="984" customWidth="1"/>
    <col min="521" max="521" width="9.7109375" style="984" customWidth="1"/>
    <col min="522" max="522" width="10.5703125" style="984" customWidth="1"/>
    <col min="523" max="523" width="9.5703125" style="984" customWidth="1"/>
    <col min="524" max="524" width="9.7109375" style="984" customWidth="1"/>
    <col min="525" max="525" width="9.42578125" style="984" customWidth="1"/>
    <col min="526" max="526" width="9.85546875" style="984" customWidth="1"/>
    <col min="527" max="527" width="8.7109375" style="984" customWidth="1"/>
    <col min="528" max="528" width="8.85546875" style="984" customWidth="1"/>
    <col min="529" max="529" width="8.5703125" style="984" customWidth="1"/>
    <col min="530" max="530" width="9.140625" style="984" customWidth="1"/>
    <col min="531" max="531" width="15" style="984" customWidth="1"/>
    <col min="532" max="532" width="12.7109375" style="984" customWidth="1"/>
    <col min="533" max="533" width="12.28515625" style="984" customWidth="1"/>
    <col min="534" max="534" width="11.5703125" style="984" bestFit="1" customWidth="1"/>
    <col min="535" max="768" width="9.140625" style="984"/>
    <col min="769" max="769" width="3.5703125" style="984" customWidth="1"/>
    <col min="770" max="771" width="2.7109375" style="984" customWidth="1"/>
    <col min="772" max="772" width="3.42578125" style="984" customWidth="1"/>
    <col min="773" max="773" width="22.28515625" style="984" customWidth="1"/>
    <col min="774" max="774" width="0" style="984" hidden="1" customWidth="1"/>
    <col min="775" max="775" width="8.5703125" style="984" customWidth="1"/>
    <col min="776" max="776" width="9.28515625" style="984" customWidth="1"/>
    <col min="777" max="777" width="9.7109375" style="984" customWidth="1"/>
    <col min="778" max="778" width="10.5703125" style="984" customWidth="1"/>
    <col min="779" max="779" width="9.5703125" style="984" customWidth="1"/>
    <col min="780" max="780" width="9.7109375" style="984" customWidth="1"/>
    <col min="781" max="781" width="9.42578125" style="984" customWidth="1"/>
    <col min="782" max="782" width="9.85546875" style="984" customWidth="1"/>
    <col min="783" max="783" width="8.7109375" style="984" customWidth="1"/>
    <col min="784" max="784" width="8.85546875" style="984" customWidth="1"/>
    <col min="785" max="785" width="8.5703125" style="984" customWidth="1"/>
    <col min="786" max="786" width="9.140625" style="984" customWidth="1"/>
    <col min="787" max="787" width="15" style="984" customWidth="1"/>
    <col min="788" max="788" width="12.7109375" style="984" customWidth="1"/>
    <col min="789" max="789" width="12.28515625" style="984" customWidth="1"/>
    <col min="790" max="790" width="11.5703125" style="984" bestFit="1" customWidth="1"/>
    <col min="791" max="1024" width="9.140625" style="984"/>
    <col min="1025" max="1025" width="3.5703125" style="984" customWidth="1"/>
    <col min="1026" max="1027" width="2.7109375" style="984" customWidth="1"/>
    <col min="1028" max="1028" width="3.42578125" style="984" customWidth="1"/>
    <col min="1029" max="1029" width="22.28515625" style="984" customWidth="1"/>
    <col min="1030" max="1030" width="0" style="984" hidden="1" customWidth="1"/>
    <col min="1031" max="1031" width="8.5703125" style="984" customWidth="1"/>
    <col min="1032" max="1032" width="9.28515625" style="984" customWidth="1"/>
    <col min="1033" max="1033" width="9.7109375" style="984" customWidth="1"/>
    <col min="1034" max="1034" width="10.5703125" style="984" customWidth="1"/>
    <col min="1035" max="1035" width="9.5703125" style="984" customWidth="1"/>
    <col min="1036" max="1036" width="9.7109375" style="984" customWidth="1"/>
    <col min="1037" max="1037" width="9.42578125" style="984" customWidth="1"/>
    <col min="1038" max="1038" width="9.85546875" style="984" customWidth="1"/>
    <col min="1039" max="1039" width="8.7109375" style="984" customWidth="1"/>
    <col min="1040" max="1040" width="8.85546875" style="984" customWidth="1"/>
    <col min="1041" max="1041" width="8.5703125" style="984" customWidth="1"/>
    <col min="1042" max="1042" width="9.140625" style="984" customWidth="1"/>
    <col min="1043" max="1043" width="15" style="984" customWidth="1"/>
    <col min="1044" max="1044" width="12.7109375" style="984" customWidth="1"/>
    <col min="1045" max="1045" width="12.28515625" style="984" customWidth="1"/>
    <col min="1046" max="1046" width="11.5703125" style="984" bestFit="1" customWidth="1"/>
    <col min="1047" max="1280" width="9.140625" style="984"/>
    <col min="1281" max="1281" width="3.5703125" style="984" customWidth="1"/>
    <col min="1282" max="1283" width="2.7109375" style="984" customWidth="1"/>
    <col min="1284" max="1284" width="3.42578125" style="984" customWidth="1"/>
    <col min="1285" max="1285" width="22.28515625" style="984" customWidth="1"/>
    <col min="1286" max="1286" width="0" style="984" hidden="1" customWidth="1"/>
    <col min="1287" max="1287" width="8.5703125" style="984" customWidth="1"/>
    <col min="1288" max="1288" width="9.28515625" style="984" customWidth="1"/>
    <col min="1289" max="1289" width="9.7109375" style="984" customWidth="1"/>
    <col min="1290" max="1290" width="10.5703125" style="984" customWidth="1"/>
    <col min="1291" max="1291" width="9.5703125" style="984" customWidth="1"/>
    <col min="1292" max="1292" width="9.7109375" style="984" customWidth="1"/>
    <col min="1293" max="1293" width="9.42578125" style="984" customWidth="1"/>
    <col min="1294" max="1294" width="9.85546875" style="984" customWidth="1"/>
    <col min="1295" max="1295" width="8.7109375" style="984" customWidth="1"/>
    <col min="1296" max="1296" width="8.85546875" style="984" customWidth="1"/>
    <col min="1297" max="1297" width="8.5703125" style="984" customWidth="1"/>
    <col min="1298" max="1298" width="9.140625" style="984" customWidth="1"/>
    <col min="1299" max="1299" width="15" style="984" customWidth="1"/>
    <col min="1300" max="1300" width="12.7109375" style="984" customWidth="1"/>
    <col min="1301" max="1301" width="12.28515625" style="984" customWidth="1"/>
    <col min="1302" max="1302" width="11.5703125" style="984" bestFit="1" customWidth="1"/>
    <col min="1303" max="1536" width="9.140625" style="984"/>
    <col min="1537" max="1537" width="3.5703125" style="984" customWidth="1"/>
    <col min="1538" max="1539" width="2.7109375" style="984" customWidth="1"/>
    <col min="1540" max="1540" width="3.42578125" style="984" customWidth="1"/>
    <col min="1541" max="1541" width="22.28515625" style="984" customWidth="1"/>
    <col min="1542" max="1542" width="0" style="984" hidden="1" customWidth="1"/>
    <col min="1543" max="1543" width="8.5703125" style="984" customWidth="1"/>
    <col min="1544" max="1544" width="9.28515625" style="984" customWidth="1"/>
    <col min="1545" max="1545" width="9.7109375" style="984" customWidth="1"/>
    <col min="1546" max="1546" width="10.5703125" style="984" customWidth="1"/>
    <col min="1547" max="1547" width="9.5703125" style="984" customWidth="1"/>
    <col min="1548" max="1548" width="9.7109375" style="984" customWidth="1"/>
    <col min="1549" max="1549" width="9.42578125" style="984" customWidth="1"/>
    <col min="1550" max="1550" width="9.85546875" style="984" customWidth="1"/>
    <col min="1551" max="1551" width="8.7109375" style="984" customWidth="1"/>
    <col min="1552" max="1552" width="8.85546875" style="984" customWidth="1"/>
    <col min="1553" max="1553" width="8.5703125" style="984" customWidth="1"/>
    <col min="1554" max="1554" width="9.140625" style="984" customWidth="1"/>
    <col min="1555" max="1555" width="15" style="984" customWidth="1"/>
    <col min="1556" max="1556" width="12.7109375" style="984" customWidth="1"/>
    <col min="1557" max="1557" width="12.28515625" style="984" customWidth="1"/>
    <col min="1558" max="1558" width="11.5703125" style="984" bestFit="1" customWidth="1"/>
    <col min="1559" max="1792" width="9.140625" style="984"/>
    <col min="1793" max="1793" width="3.5703125" style="984" customWidth="1"/>
    <col min="1794" max="1795" width="2.7109375" style="984" customWidth="1"/>
    <col min="1796" max="1796" width="3.42578125" style="984" customWidth="1"/>
    <col min="1797" max="1797" width="22.28515625" style="984" customWidth="1"/>
    <col min="1798" max="1798" width="0" style="984" hidden="1" customWidth="1"/>
    <col min="1799" max="1799" width="8.5703125" style="984" customWidth="1"/>
    <col min="1800" max="1800" width="9.28515625" style="984" customWidth="1"/>
    <col min="1801" max="1801" width="9.7109375" style="984" customWidth="1"/>
    <col min="1802" max="1802" width="10.5703125" style="984" customWidth="1"/>
    <col min="1803" max="1803" width="9.5703125" style="984" customWidth="1"/>
    <col min="1804" max="1804" width="9.7109375" style="984" customWidth="1"/>
    <col min="1805" max="1805" width="9.42578125" style="984" customWidth="1"/>
    <col min="1806" max="1806" width="9.85546875" style="984" customWidth="1"/>
    <col min="1807" max="1807" width="8.7109375" style="984" customWidth="1"/>
    <col min="1808" max="1808" width="8.85546875" style="984" customWidth="1"/>
    <col min="1809" max="1809" width="8.5703125" style="984" customWidth="1"/>
    <col min="1810" max="1810" width="9.140625" style="984" customWidth="1"/>
    <col min="1811" max="1811" width="15" style="984" customWidth="1"/>
    <col min="1812" max="1812" width="12.7109375" style="984" customWidth="1"/>
    <col min="1813" max="1813" width="12.28515625" style="984" customWidth="1"/>
    <col min="1814" max="1814" width="11.5703125" style="984" bestFit="1" customWidth="1"/>
    <col min="1815" max="2048" width="9.140625" style="984"/>
    <col min="2049" max="2049" width="3.5703125" style="984" customWidth="1"/>
    <col min="2050" max="2051" width="2.7109375" style="984" customWidth="1"/>
    <col min="2052" max="2052" width="3.42578125" style="984" customWidth="1"/>
    <col min="2053" max="2053" width="22.28515625" style="984" customWidth="1"/>
    <col min="2054" max="2054" width="0" style="984" hidden="1" customWidth="1"/>
    <col min="2055" max="2055" width="8.5703125" style="984" customWidth="1"/>
    <col min="2056" max="2056" width="9.28515625" style="984" customWidth="1"/>
    <col min="2057" max="2057" width="9.7109375" style="984" customWidth="1"/>
    <col min="2058" max="2058" width="10.5703125" style="984" customWidth="1"/>
    <col min="2059" max="2059" width="9.5703125" style="984" customWidth="1"/>
    <col min="2060" max="2060" width="9.7109375" style="984" customWidth="1"/>
    <col min="2061" max="2061" width="9.42578125" style="984" customWidth="1"/>
    <col min="2062" max="2062" width="9.85546875" style="984" customWidth="1"/>
    <col min="2063" max="2063" width="8.7109375" style="984" customWidth="1"/>
    <col min="2064" max="2064" width="8.85546875" style="984" customWidth="1"/>
    <col min="2065" max="2065" width="8.5703125" style="984" customWidth="1"/>
    <col min="2066" max="2066" width="9.140625" style="984" customWidth="1"/>
    <col min="2067" max="2067" width="15" style="984" customWidth="1"/>
    <col min="2068" max="2068" width="12.7109375" style="984" customWidth="1"/>
    <col min="2069" max="2069" width="12.28515625" style="984" customWidth="1"/>
    <col min="2070" max="2070" width="11.5703125" style="984" bestFit="1" customWidth="1"/>
    <col min="2071" max="2304" width="9.140625" style="984"/>
    <col min="2305" max="2305" width="3.5703125" style="984" customWidth="1"/>
    <col min="2306" max="2307" width="2.7109375" style="984" customWidth="1"/>
    <col min="2308" max="2308" width="3.42578125" style="984" customWidth="1"/>
    <col min="2309" max="2309" width="22.28515625" style="984" customWidth="1"/>
    <col min="2310" max="2310" width="0" style="984" hidden="1" customWidth="1"/>
    <col min="2311" max="2311" width="8.5703125" style="984" customWidth="1"/>
    <col min="2312" max="2312" width="9.28515625" style="984" customWidth="1"/>
    <col min="2313" max="2313" width="9.7109375" style="984" customWidth="1"/>
    <col min="2314" max="2314" width="10.5703125" style="984" customWidth="1"/>
    <col min="2315" max="2315" width="9.5703125" style="984" customWidth="1"/>
    <col min="2316" max="2316" width="9.7109375" style="984" customWidth="1"/>
    <col min="2317" max="2317" width="9.42578125" style="984" customWidth="1"/>
    <col min="2318" max="2318" width="9.85546875" style="984" customWidth="1"/>
    <col min="2319" max="2319" width="8.7109375" style="984" customWidth="1"/>
    <col min="2320" max="2320" width="8.85546875" style="984" customWidth="1"/>
    <col min="2321" max="2321" width="8.5703125" style="984" customWidth="1"/>
    <col min="2322" max="2322" width="9.140625" style="984" customWidth="1"/>
    <col min="2323" max="2323" width="15" style="984" customWidth="1"/>
    <col min="2324" max="2324" width="12.7109375" style="984" customWidth="1"/>
    <col min="2325" max="2325" width="12.28515625" style="984" customWidth="1"/>
    <col min="2326" max="2326" width="11.5703125" style="984" bestFit="1" customWidth="1"/>
    <col min="2327" max="2560" width="9.140625" style="984"/>
    <col min="2561" max="2561" width="3.5703125" style="984" customWidth="1"/>
    <col min="2562" max="2563" width="2.7109375" style="984" customWidth="1"/>
    <col min="2564" max="2564" width="3.42578125" style="984" customWidth="1"/>
    <col min="2565" max="2565" width="22.28515625" style="984" customWidth="1"/>
    <col min="2566" max="2566" width="0" style="984" hidden="1" customWidth="1"/>
    <col min="2567" max="2567" width="8.5703125" style="984" customWidth="1"/>
    <col min="2568" max="2568" width="9.28515625" style="984" customWidth="1"/>
    <col min="2569" max="2569" width="9.7109375" style="984" customWidth="1"/>
    <col min="2570" max="2570" width="10.5703125" style="984" customWidth="1"/>
    <col min="2571" max="2571" width="9.5703125" style="984" customWidth="1"/>
    <col min="2572" max="2572" width="9.7109375" style="984" customWidth="1"/>
    <col min="2573" max="2573" width="9.42578125" style="984" customWidth="1"/>
    <col min="2574" max="2574" width="9.85546875" style="984" customWidth="1"/>
    <col min="2575" max="2575" width="8.7109375" style="984" customWidth="1"/>
    <col min="2576" max="2576" width="8.85546875" style="984" customWidth="1"/>
    <col min="2577" max="2577" width="8.5703125" style="984" customWidth="1"/>
    <col min="2578" max="2578" width="9.140625" style="984" customWidth="1"/>
    <col min="2579" max="2579" width="15" style="984" customWidth="1"/>
    <col min="2580" max="2580" width="12.7109375" style="984" customWidth="1"/>
    <col min="2581" max="2581" width="12.28515625" style="984" customWidth="1"/>
    <col min="2582" max="2582" width="11.5703125" style="984" bestFit="1" customWidth="1"/>
    <col min="2583" max="2816" width="9.140625" style="984"/>
    <col min="2817" max="2817" width="3.5703125" style="984" customWidth="1"/>
    <col min="2818" max="2819" width="2.7109375" style="984" customWidth="1"/>
    <col min="2820" max="2820" width="3.42578125" style="984" customWidth="1"/>
    <col min="2821" max="2821" width="22.28515625" style="984" customWidth="1"/>
    <col min="2822" max="2822" width="0" style="984" hidden="1" customWidth="1"/>
    <col min="2823" max="2823" width="8.5703125" style="984" customWidth="1"/>
    <col min="2824" max="2824" width="9.28515625" style="984" customWidth="1"/>
    <col min="2825" max="2825" width="9.7109375" style="984" customWidth="1"/>
    <col min="2826" max="2826" width="10.5703125" style="984" customWidth="1"/>
    <col min="2827" max="2827" width="9.5703125" style="984" customWidth="1"/>
    <col min="2828" max="2828" width="9.7109375" style="984" customWidth="1"/>
    <col min="2829" max="2829" width="9.42578125" style="984" customWidth="1"/>
    <col min="2830" max="2830" width="9.85546875" style="984" customWidth="1"/>
    <col min="2831" max="2831" width="8.7109375" style="984" customWidth="1"/>
    <col min="2832" max="2832" width="8.85546875" style="984" customWidth="1"/>
    <col min="2833" max="2833" width="8.5703125" style="984" customWidth="1"/>
    <col min="2834" max="2834" width="9.140625" style="984" customWidth="1"/>
    <col min="2835" max="2835" width="15" style="984" customWidth="1"/>
    <col min="2836" max="2836" width="12.7109375" style="984" customWidth="1"/>
    <col min="2837" max="2837" width="12.28515625" style="984" customWidth="1"/>
    <col min="2838" max="2838" width="11.5703125" style="984" bestFit="1" customWidth="1"/>
    <col min="2839" max="3072" width="9.140625" style="984"/>
    <col min="3073" max="3073" width="3.5703125" style="984" customWidth="1"/>
    <col min="3074" max="3075" width="2.7109375" style="984" customWidth="1"/>
    <col min="3076" max="3076" width="3.42578125" style="984" customWidth="1"/>
    <col min="3077" max="3077" width="22.28515625" style="984" customWidth="1"/>
    <col min="3078" max="3078" width="0" style="984" hidden="1" customWidth="1"/>
    <col min="3079" max="3079" width="8.5703125" style="984" customWidth="1"/>
    <col min="3080" max="3080" width="9.28515625" style="984" customWidth="1"/>
    <col min="3081" max="3081" width="9.7109375" style="984" customWidth="1"/>
    <col min="3082" max="3082" width="10.5703125" style="984" customWidth="1"/>
    <col min="3083" max="3083" width="9.5703125" style="984" customWidth="1"/>
    <col min="3084" max="3084" width="9.7109375" style="984" customWidth="1"/>
    <col min="3085" max="3085" width="9.42578125" style="984" customWidth="1"/>
    <col min="3086" max="3086" width="9.85546875" style="984" customWidth="1"/>
    <col min="3087" max="3087" width="8.7109375" style="984" customWidth="1"/>
    <col min="3088" max="3088" width="8.85546875" style="984" customWidth="1"/>
    <col min="3089" max="3089" width="8.5703125" style="984" customWidth="1"/>
    <col min="3090" max="3090" width="9.140625" style="984" customWidth="1"/>
    <col min="3091" max="3091" width="15" style="984" customWidth="1"/>
    <col min="3092" max="3092" width="12.7109375" style="984" customWidth="1"/>
    <col min="3093" max="3093" width="12.28515625" style="984" customWidth="1"/>
    <col min="3094" max="3094" width="11.5703125" style="984" bestFit="1" customWidth="1"/>
    <col min="3095" max="3328" width="9.140625" style="984"/>
    <col min="3329" max="3329" width="3.5703125" style="984" customWidth="1"/>
    <col min="3330" max="3331" width="2.7109375" style="984" customWidth="1"/>
    <col min="3332" max="3332" width="3.42578125" style="984" customWidth="1"/>
    <col min="3333" max="3333" width="22.28515625" style="984" customWidth="1"/>
    <col min="3334" max="3334" width="0" style="984" hidden="1" customWidth="1"/>
    <col min="3335" max="3335" width="8.5703125" style="984" customWidth="1"/>
    <col min="3336" max="3336" width="9.28515625" style="984" customWidth="1"/>
    <col min="3337" max="3337" width="9.7109375" style="984" customWidth="1"/>
    <col min="3338" max="3338" width="10.5703125" style="984" customWidth="1"/>
    <col min="3339" max="3339" width="9.5703125" style="984" customWidth="1"/>
    <col min="3340" max="3340" width="9.7109375" style="984" customWidth="1"/>
    <col min="3341" max="3341" width="9.42578125" style="984" customWidth="1"/>
    <col min="3342" max="3342" width="9.85546875" style="984" customWidth="1"/>
    <col min="3343" max="3343" width="8.7109375" style="984" customWidth="1"/>
    <col min="3344" max="3344" width="8.85546875" style="984" customWidth="1"/>
    <col min="3345" max="3345" width="8.5703125" style="984" customWidth="1"/>
    <col min="3346" max="3346" width="9.140625" style="984" customWidth="1"/>
    <col min="3347" max="3347" width="15" style="984" customWidth="1"/>
    <col min="3348" max="3348" width="12.7109375" style="984" customWidth="1"/>
    <col min="3349" max="3349" width="12.28515625" style="984" customWidth="1"/>
    <col min="3350" max="3350" width="11.5703125" style="984" bestFit="1" customWidth="1"/>
    <col min="3351" max="3584" width="9.140625" style="984"/>
    <col min="3585" max="3585" width="3.5703125" style="984" customWidth="1"/>
    <col min="3586" max="3587" width="2.7109375" style="984" customWidth="1"/>
    <col min="3588" max="3588" width="3.42578125" style="984" customWidth="1"/>
    <col min="3589" max="3589" width="22.28515625" style="984" customWidth="1"/>
    <col min="3590" max="3590" width="0" style="984" hidden="1" customWidth="1"/>
    <col min="3591" max="3591" width="8.5703125" style="984" customWidth="1"/>
    <col min="3592" max="3592" width="9.28515625" style="984" customWidth="1"/>
    <col min="3593" max="3593" width="9.7109375" style="984" customWidth="1"/>
    <col min="3594" max="3594" width="10.5703125" style="984" customWidth="1"/>
    <col min="3595" max="3595" width="9.5703125" style="984" customWidth="1"/>
    <col min="3596" max="3596" width="9.7109375" style="984" customWidth="1"/>
    <col min="3597" max="3597" width="9.42578125" style="984" customWidth="1"/>
    <col min="3598" max="3598" width="9.85546875" style="984" customWidth="1"/>
    <col min="3599" max="3599" width="8.7109375" style="984" customWidth="1"/>
    <col min="3600" max="3600" width="8.85546875" style="984" customWidth="1"/>
    <col min="3601" max="3601" width="8.5703125" style="984" customWidth="1"/>
    <col min="3602" max="3602" width="9.140625" style="984" customWidth="1"/>
    <col min="3603" max="3603" width="15" style="984" customWidth="1"/>
    <col min="3604" max="3604" width="12.7109375" style="984" customWidth="1"/>
    <col min="3605" max="3605" width="12.28515625" style="984" customWidth="1"/>
    <col min="3606" max="3606" width="11.5703125" style="984" bestFit="1" customWidth="1"/>
    <col min="3607" max="3840" width="9.140625" style="984"/>
    <col min="3841" max="3841" width="3.5703125" style="984" customWidth="1"/>
    <col min="3842" max="3843" width="2.7109375" style="984" customWidth="1"/>
    <col min="3844" max="3844" width="3.42578125" style="984" customWidth="1"/>
    <col min="3845" max="3845" width="22.28515625" style="984" customWidth="1"/>
    <col min="3846" max="3846" width="0" style="984" hidden="1" customWidth="1"/>
    <col min="3847" max="3847" width="8.5703125" style="984" customWidth="1"/>
    <col min="3848" max="3848" width="9.28515625" style="984" customWidth="1"/>
    <col min="3849" max="3849" width="9.7109375" style="984" customWidth="1"/>
    <col min="3850" max="3850" width="10.5703125" style="984" customWidth="1"/>
    <col min="3851" max="3851" width="9.5703125" style="984" customWidth="1"/>
    <col min="3852" max="3852" width="9.7109375" style="984" customWidth="1"/>
    <col min="3853" max="3853" width="9.42578125" style="984" customWidth="1"/>
    <col min="3854" max="3854" width="9.85546875" style="984" customWidth="1"/>
    <col min="3855" max="3855" width="8.7109375" style="984" customWidth="1"/>
    <col min="3856" max="3856" width="8.85546875" style="984" customWidth="1"/>
    <col min="3857" max="3857" width="8.5703125" style="984" customWidth="1"/>
    <col min="3858" max="3858" width="9.140625" style="984" customWidth="1"/>
    <col min="3859" max="3859" width="15" style="984" customWidth="1"/>
    <col min="3860" max="3860" width="12.7109375" style="984" customWidth="1"/>
    <col min="3861" max="3861" width="12.28515625" style="984" customWidth="1"/>
    <col min="3862" max="3862" width="11.5703125" style="984" bestFit="1" customWidth="1"/>
    <col min="3863" max="4096" width="9.140625" style="984"/>
    <col min="4097" max="4097" width="3.5703125" style="984" customWidth="1"/>
    <col min="4098" max="4099" width="2.7109375" style="984" customWidth="1"/>
    <col min="4100" max="4100" width="3.42578125" style="984" customWidth="1"/>
    <col min="4101" max="4101" width="22.28515625" style="984" customWidth="1"/>
    <col min="4102" max="4102" width="0" style="984" hidden="1" customWidth="1"/>
    <col min="4103" max="4103" width="8.5703125" style="984" customWidth="1"/>
    <col min="4104" max="4104" width="9.28515625" style="984" customWidth="1"/>
    <col min="4105" max="4105" width="9.7109375" style="984" customWidth="1"/>
    <col min="4106" max="4106" width="10.5703125" style="984" customWidth="1"/>
    <col min="4107" max="4107" width="9.5703125" style="984" customWidth="1"/>
    <col min="4108" max="4108" width="9.7109375" style="984" customWidth="1"/>
    <col min="4109" max="4109" width="9.42578125" style="984" customWidth="1"/>
    <col min="4110" max="4110" width="9.85546875" style="984" customWidth="1"/>
    <col min="4111" max="4111" width="8.7109375" style="984" customWidth="1"/>
    <col min="4112" max="4112" width="8.85546875" style="984" customWidth="1"/>
    <col min="4113" max="4113" width="8.5703125" style="984" customWidth="1"/>
    <col min="4114" max="4114" width="9.140625" style="984" customWidth="1"/>
    <col min="4115" max="4115" width="15" style="984" customWidth="1"/>
    <col min="4116" max="4116" width="12.7109375" style="984" customWidth="1"/>
    <col min="4117" max="4117" width="12.28515625" style="984" customWidth="1"/>
    <col min="4118" max="4118" width="11.5703125" style="984" bestFit="1" customWidth="1"/>
    <col min="4119" max="4352" width="9.140625" style="984"/>
    <col min="4353" max="4353" width="3.5703125" style="984" customWidth="1"/>
    <col min="4354" max="4355" width="2.7109375" style="984" customWidth="1"/>
    <col min="4356" max="4356" width="3.42578125" style="984" customWidth="1"/>
    <col min="4357" max="4357" width="22.28515625" style="984" customWidth="1"/>
    <col min="4358" max="4358" width="0" style="984" hidden="1" customWidth="1"/>
    <col min="4359" max="4359" width="8.5703125" style="984" customWidth="1"/>
    <col min="4360" max="4360" width="9.28515625" style="984" customWidth="1"/>
    <col min="4361" max="4361" width="9.7109375" style="984" customWidth="1"/>
    <col min="4362" max="4362" width="10.5703125" style="984" customWidth="1"/>
    <col min="4363" max="4363" width="9.5703125" style="984" customWidth="1"/>
    <col min="4364" max="4364" width="9.7109375" style="984" customWidth="1"/>
    <col min="4365" max="4365" width="9.42578125" style="984" customWidth="1"/>
    <col min="4366" max="4366" width="9.85546875" style="984" customWidth="1"/>
    <col min="4367" max="4367" width="8.7109375" style="984" customWidth="1"/>
    <col min="4368" max="4368" width="8.85546875" style="984" customWidth="1"/>
    <col min="4369" max="4369" width="8.5703125" style="984" customWidth="1"/>
    <col min="4370" max="4370" width="9.140625" style="984" customWidth="1"/>
    <col min="4371" max="4371" width="15" style="984" customWidth="1"/>
    <col min="4372" max="4372" width="12.7109375" style="984" customWidth="1"/>
    <col min="4373" max="4373" width="12.28515625" style="984" customWidth="1"/>
    <col min="4374" max="4374" width="11.5703125" style="984" bestFit="1" customWidth="1"/>
    <col min="4375" max="4608" width="9.140625" style="984"/>
    <col min="4609" max="4609" width="3.5703125" style="984" customWidth="1"/>
    <col min="4610" max="4611" width="2.7109375" style="984" customWidth="1"/>
    <col min="4612" max="4612" width="3.42578125" style="984" customWidth="1"/>
    <col min="4613" max="4613" width="22.28515625" style="984" customWidth="1"/>
    <col min="4614" max="4614" width="0" style="984" hidden="1" customWidth="1"/>
    <col min="4615" max="4615" width="8.5703125" style="984" customWidth="1"/>
    <col min="4616" max="4616" width="9.28515625" style="984" customWidth="1"/>
    <col min="4617" max="4617" width="9.7109375" style="984" customWidth="1"/>
    <col min="4618" max="4618" width="10.5703125" style="984" customWidth="1"/>
    <col min="4619" max="4619" width="9.5703125" style="984" customWidth="1"/>
    <col min="4620" max="4620" width="9.7109375" style="984" customWidth="1"/>
    <col min="4621" max="4621" width="9.42578125" style="984" customWidth="1"/>
    <col min="4622" max="4622" width="9.85546875" style="984" customWidth="1"/>
    <col min="4623" max="4623" width="8.7109375" style="984" customWidth="1"/>
    <col min="4624" max="4624" width="8.85546875" style="984" customWidth="1"/>
    <col min="4625" max="4625" width="8.5703125" style="984" customWidth="1"/>
    <col min="4626" max="4626" width="9.140625" style="984" customWidth="1"/>
    <col min="4627" max="4627" width="15" style="984" customWidth="1"/>
    <col min="4628" max="4628" width="12.7109375" style="984" customWidth="1"/>
    <col min="4629" max="4629" width="12.28515625" style="984" customWidth="1"/>
    <col min="4630" max="4630" width="11.5703125" style="984" bestFit="1" customWidth="1"/>
    <col min="4631" max="4864" width="9.140625" style="984"/>
    <col min="4865" max="4865" width="3.5703125" style="984" customWidth="1"/>
    <col min="4866" max="4867" width="2.7109375" style="984" customWidth="1"/>
    <col min="4868" max="4868" width="3.42578125" style="984" customWidth="1"/>
    <col min="4869" max="4869" width="22.28515625" style="984" customWidth="1"/>
    <col min="4870" max="4870" width="0" style="984" hidden="1" customWidth="1"/>
    <col min="4871" max="4871" width="8.5703125" style="984" customWidth="1"/>
    <col min="4872" max="4872" width="9.28515625" style="984" customWidth="1"/>
    <col min="4873" max="4873" width="9.7109375" style="984" customWidth="1"/>
    <col min="4874" max="4874" width="10.5703125" style="984" customWidth="1"/>
    <col min="4875" max="4875" width="9.5703125" style="984" customWidth="1"/>
    <col min="4876" max="4876" width="9.7109375" style="984" customWidth="1"/>
    <col min="4877" max="4877" width="9.42578125" style="984" customWidth="1"/>
    <col min="4878" max="4878" width="9.85546875" style="984" customWidth="1"/>
    <col min="4879" max="4879" width="8.7109375" style="984" customWidth="1"/>
    <col min="4880" max="4880" width="8.85546875" style="984" customWidth="1"/>
    <col min="4881" max="4881" width="8.5703125" style="984" customWidth="1"/>
    <col min="4882" max="4882" width="9.140625" style="984" customWidth="1"/>
    <col min="4883" max="4883" width="15" style="984" customWidth="1"/>
    <col min="4884" max="4884" width="12.7109375" style="984" customWidth="1"/>
    <col min="4885" max="4885" width="12.28515625" style="984" customWidth="1"/>
    <col min="4886" max="4886" width="11.5703125" style="984" bestFit="1" customWidth="1"/>
    <col min="4887" max="5120" width="9.140625" style="984"/>
    <col min="5121" max="5121" width="3.5703125" style="984" customWidth="1"/>
    <col min="5122" max="5123" width="2.7109375" style="984" customWidth="1"/>
    <col min="5124" max="5124" width="3.42578125" style="984" customWidth="1"/>
    <col min="5125" max="5125" width="22.28515625" style="984" customWidth="1"/>
    <col min="5126" max="5126" width="0" style="984" hidden="1" customWidth="1"/>
    <col min="5127" max="5127" width="8.5703125" style="984" customWidth="1"/>
    <col min="5128" max="5128" width="9.28515625" style="984" customWidth="1"/>
    <col min="5129" max="5129" width="9.7109375" style="984" customWidth="1"/>
    <col min="5130" max="5130" width="10.5703125" style="984" customWidth="1"/>
    <col min="5131" max="5131" width="9.5703125" style="984" customWidth="1"/>
    <col min="5132" max="5132" width="9.7109375" style="984" customWidth="1"/>
    <col min="5133" max="5133" width="9.42578125" style="984" customWidth="1"/>
    <col min="5134" max="5134" width="9.85546875" style="984" customWidth="1"/>
    <col min="5135" max="5135" width="8.7109375" style="984" customWidth="1"/>
    <col min="5136" max="5136" width="8.85546875" style="984" customWidth="1"/>
    <col min="5137" max="5137" width="8.5703125" style="984" customWidth="1"/>
    <col min="5138" max="5138" width="9.140625" style="984" customWidth="1"/>
    <col min="5139" max="5139" width="15" style="984" customWidth="1"/>
    <col min="5140" max="5140" width="12.7109375" style="984" customWidth="1"/>
    <col min="5141" max="5141" width="12.28515625" style="984" customWidth="1"/>
    <col min="5142" max="5142" width="11.5703125" style="984" bestFit="1" customWidth="1"/>
    <col min="5143" max="5376" width="9.140625" style="984"/>
    <col min="5377" max="5377" width="3.5703125" style="984" customWidth="1"/>
    <col min="5378" max="5379" width="2.7109375" style="984" customWidth="1"/>
    <col min="5380" max="5380" width="3.42578125" style="984" customWidth="1"/>
    <col min="5381" max="5381" width="22.28515625" style="984" customWidth="1"/>
    <col min="5382" max="5382" width="0" style="984" hidden="1" customWidth="1"/>
    <col min="5383" max="5383" width="8.5703125" style="984" customWidth="1"/>
    <col min="5384" max="5384" width="9.28515625" style="984" customWidth="1"/>
    <col min="5385" max="5385" width="9.7109375" style="984" customWidth="1"/>
    <col min="5386" max="5386" width="10.5703125" style="984" customWidth="1"/>
    <col min="5387" max="5387" width="9.5703125" style="984" customWidth="1"/>
    <col min="5388" max="5388" width="9.7109375" style="984" customWidth="1"/>
    <col min="5389" max="5389" width="9.42578125" style="984" customWidth="1"/>
    <col min="5390" max="5390" width="9.85546875" style="984" customWidth="1"/>
    <col min="5391" max="5391" width="8.7109375" style="984" customWidth="1"/>
    <col min="5392" max="5392" width="8.85546875" style="984" customWidth="1"/>
    <col min="5393" max="5393" width="8.5703125" style="984" customWidth="1"/>
    <col min="5394" max="5394" width="9.140625" style="984" customWidth="1"/>
    <col min="5395" max="5395" width="15" style="984" customWidth="1"/>
    <col min="5396" max="5396" width="12.7109375" style="984" customWidth="1"/>
    <col min="5397" max="5397" width="12.28515625" style="984" customWidth="1"/>
    <col min="5398" max="5398" width="11.5703125" style="984" bestFit="1" customWidth="1"/>
    <col min="5399" max="5632" width="9.140625" style="984"/>
    <col min="5633" max="5633" width="3.5703125" style="984" customWidth="1"/>
    <col min="5634" max="5635" width="2.7109375" style="984" customWidth="1"/>
    <col min="5636" max="5636" width="3.42578125" style="984" customWidth="1"/>
    <col min="5637" max="5637" width="22.28515625" style="984" customWidth="1"/>
    <col min="5638" max="5638" width="0" style="984" hidden="1" customWidth="1"/>
    <col min="5639" max="5639" width="8.5703125" style="984" customWidth="1"/>
    <col min="5640" max="5640" width="9.28515625" style="984" customWidth="1"/>
    <col min="5641" max="5641" width="9.7109375" style="984" customWidth="1"/>
    <col min="5642" max="5642" width="10.5703125" style="984" customWidth="1"/>
    <col min="5643" max="5643" width="9.5703125" style="984" customWidth="1"/>
    <col min="5644" max="5644" width="9.7109375" style="984" customWidth="1"/>
    <col min="5645" max="5645" width="9.42578125" style="984" customWidth="1"/>
    <col min="5646" max="5646" width="9.85546875" style="984" customWidth="1"/>
    <col min="5647" max="5647" width="8.7109375" style="984" customWidth="1"/>
    <col min="5648" max="5648" width="8.85546875" style="984" customWidth="1"/>
    <col min="5649" max="5649" width="8.5703125" style="984" customWidth="1"/>
    <col min="5650" max="5650" width="9.140625" style="984" customWidth="1"/>
    <col min="5651" max="5651" width="15" style="984" customWidth="1"/>
    <col min="5652" max="5652" width="12.7109375" style="984" customWidth="1"/>
    <col min="5653" max="5653" width="12.28515625" style="984" customWidth="1"/>
    <col min="5654" max="5654" width="11.5703125" style="984" bestFit="1" customWidth="1"/>
    <col min="5655" max="5888" width="9.140625" style="984"/>
    <col min="5889" max="5889" width="3.5703125" style="984" customWidth="1"/>
    <col min="5890" max="5891" width="2.7109375" style="984" customWidth="1"/>
    <col min="5892" max="5892" width="3.42578125" style="984" customWidth="1"/>
    <col min="5893" max="5893" width="22.28515625" style="984" customWidth="1"/>
    <col min="5894" max="5894" width="0" style="984" hidden="1" customWidth="1"/>
    <col min="5895" max="5895" width="8.5703125" style="984" customWidth="1"/>
    <col min="5896" max="5896" width="9.28515625" style="984" customWidth="1"/>
    <col min="5897" max="5897" width="9.7109375" style="984" customWidth="1"/>
    <col min="5898" max="5898" width="10.5703125" style="984" customWidth="1"/>
    <col min="5899" max="5899" width="9.5703125" style="984" customWidth="1"/>
    <col min="5900" max="5900" width="9.7109375" style="984" customWidth="1"/>
    <col min="5901" max="5901" width="9.42578125" style="984" customWidth="1"/>
    <col min="5902" max="5902" width="9.85546875" style="984" customWidth="1"/>
    <col min="5903" max="5903" width="8.7109375" style="984" customWidth="1"/>
    <col min="5904" max="5904" width="8.85546875" style="984" customWidth="1"/>
    <col min="5905" max="5905" width="8.5703125" style="984" customWidth="1"/>
    <col min="5906" max="5906" width="9.140625" style="984" customWidth="1"/>
    <col min="5907" max="5907" width="15" style="984" customWidth="1"/>
    <col min="5908" max="5908" width="12.7109375" style="984" customWidth="1"/>
    <col min="5909" max="5909" width="12.28515625" style="984" customWidth="1"/>
    <col min="5910" max="5910" width="11.5703125" style="984" bestFit="1" customWidth="1"/>
    <col min="5911" max="6144" width="9.140625" style="984"/>
    <col min="6145" max="6145" width="3.5703125" style="984" customWidth="1"/>
    <col min="6146" max="6147" width="2.7109375" style="984" customWidth="1"/>
    <col min="6148" max="6148" width="3.42578125" style="984" customWidth="1"/>
    <col min="6149" max="6149" width="22.28515625" style="984" customWidth="1"/>
    <col min="6150" max="6150" width="0" style="984" hidden="1" customWidth="1"/>
    <col min="6151" max="6151" width="8.5703125" style="984" customWidth="1"/>
    <col min="6152" max="6152" width="9.28515625" style="984" customWidth="1"/>
    <col min="6153" max="6153" width="9.7109375" style="984" customWidth="1"/>
    <col min="6154" max="6154" width="10.5703125" style="984" customWidth="1"/>
    <col min="6155" max="6155" width="9.5703125" style="984" customWidth="1"/>
    <col min="6156" max="6156" width="9.7109375" style="984" customWidth="1"/>
    <col min="6157" max="6157" width="9.42578125" style="984" customWidth="1"/>
    <col min="6158" max="6158" width="9.85546875" style="984" customWidth="1"/>
    <col min="6159" max="6159" width="8.7109375" style="984" customWidth="1"/>
    <col min="6160" max="6160" width="8.85546875" style="984" customWidth="1"/>
    <col min="6161" max="6161" width="8.5703125" style="984" customWidth="1"/>
    <col min="6162" max="6162" width="9.140625" style="984" customWidth="1"/>
    <col min="6163" max="6163" width="15" style="984" customWidth="1"/>
    <col min="6164" max="6164" width="12.7109375" style="984" customWidth="1"/>
    <col min="6165" max="6165" width="12.28515625" style="984" customWidth="1"/>
    <col min="6166" max="6166" width="11.5703125" style="984" bestFit="1" customWidth="1"/>
    <col min="6167" max="6400" width="9.140625" style="984"/>
    <col min="6401" max="6401" width="3.5703125" style="984" customWidth="1"/>
    <col min="6402" max="6403" width="2.7109375" style="984" customWidth="1"/>
    <col min="6404" max="6404" width="3.42578125" style="984" customWidth="1"/>
    <col min="6405" max="6405" width="22.28515625" style="984" customWidth="1"/>
    <col min="6406" max="6406" width="0" style="984" hidden="1" customWidth="1"/>
    <col min="6407" max="6407" width="8.5703125" style="984" customWidth="1"/>
    <col min="6408" max="6408" width="9.28515625" style="984" customWidth="1"/>
    <col min="6409" max="6409" width="9.7109375" style="984" customWidth="1"/>
    <col min="6410" max="6410" width="10.5703125" style="984" customWidth="1"/>
    <col min="6411" max="6411" width="9.5703125" style="984" customWidth="1"/>
    <col min="6412" max="6412" width="9.7109375" style="984" customWidth="1"/>
    <col min="6413" max="6413" width="9.42578125" style="984" customWidth="1"/>
    <col min="6414" max="6414" width="9.85546875" style="984" customWidth="1"/>
    <col min="6415" max="6415" width="8.7109375" style="984" customWidth="1"/>
    <col min="6416" max="6416" width="8.85546875" style="984" customWidth="1"/>
    <col min="6417" max="6417" width="8.5703125" style="984" customWidth="1"/>
    <col min="6418" max="6418" width="9.140625" style="984" customWidth="1"/>
    <col min="6419" max="6419" width="15" style="984" customWidth="1"/>
    <col min="6420" max="6420" width="12.7109375" style="984" customWidth="1"/>
    <col min="6421" max="6421" width="12.28515625" style="984" customWidth="1"/>
    <col min="6422" max="6422" width="11.5703125" style="984" bestFit="1" customWidth="1"/>
    <col min="6423" max="6656" width="9.140625" style="984"/>
    <col min="6657" max="6657" width="3.5703125" style="984" customWidth="1"/>
    <col min="6658" max="6659" width="2.7109375" style="984" customWidth="1"/>
    <col min="6660" max="6660" width="3.42578125" style="984" customWidth="1"/>
    <col min="6661" max="6661" width="22.28515625" style="984" customWidth="1"/>
    <col min="6662" max="6662" width="0" style="984" hidden="1" customWidth="1"/>
    <col min="6663" max="6663" width="8.5703125" style="984" customWidth="1"/>
    <col min="6664" max="6664" width="9.28515625" style="984" customWidth="1"/>
    <col min="6665" max="6665" width="9.7109375" style="984" customWidth="1"/>
    <col min="6666" max="6666" width="10.5703125" style="984" customWidth="1"/>
    <col min="6667" max="6667" width="9.5703125" style="984" customWidth="1"/>
    <col min="6668" max="6668" width="9.7109375" style="984" customWidth="1"/>
    <col min="6669" max="6669" width="9.42578125" style="984" customWidth="1"/>
    <col min="6670" max="6670" width="9.85546875" style="984" customWidth="1"/>
    <col min="6671" max="6671" width="8.7109375" style="984" customWidth="1"/>
    <col min="6672" max="6672" width="8.85546875" style="984" customWidth="1"/>
    <col min="6673" max="6673" width="8.5703125" style="984" customWidth="1"/>
    <col min="6674" max="6674" width="9.140625" style="984" customWidth="1"/>
    <col min="6675" max="6675" width="15" style="984" customWidth="1"/>
    <col min="6676" max="6676" width="12.7109375" style="984" customWidth="1"/>
    <col min="6677" max="6677" width="12.28515625" style="984" customWidth="1"/>
    <col min="6678" max="6678" width="11.5703125" style="984" bestFit="1" customWidth="1"/>
    <col min="6679" max="6912" width="9.140625" style="984"/>
    <col min="6913" max="6913" width="3.5703125" style="984" customWidth="1"/>
    <col min="6914" max="6915" width="2.7109375" style="984" customWidth="1"/>
    <col min="6916" max="6916" width="3.42578125" style="984" customWidth="1"/>
    <col min="6917" max="6917" width="22.28515625" style="984" customWidth="1"/>
    <col min="6918" max="6918" width="0" style="984" hidden="1" customWidth="1"/>
    <col min="6919" max="6919" width="8.5703125" style="984" customWidth="1"/>
    <col min="6920" max="6920" width="9.28515625" style="984" customWidth="1"/>
    <col min="6921" max="6921" width="9.7109375" style="984" customWidth="1"/>
    <col min="6922" max="6922" width="10.5703125" style="984" customWidth="1"/>
    <col min="6923" max="6923" width="9.5703125" style="984" customWidth="1"/>
    <col min="6924" max="6924" width="9.7109375" style="984" customWidth="1"/>
    <col min="6925" max="6925" width="9.42578125" style="984" customWidth="1"/>
    <col min="6926" max="6926" width="9.85546875" style="984" customWidth="1"/>
    <col min="6927" max="6927" width="8.7109375" style="984" customWidth="1"/>
    <col min="6928" max="6928" width="8.85546875" style="984" customWidth="1"/>
    <col min="6929" max="6929" width="8.5703125" style="984" customWidth="1"/>
    <col min="6930" max="6930" width="9.140625" style="984" customWidth="1"/>
    <col min="6931" max="6931" width="15" style="984" customWidth="1"/>
    <col min="6932" max="6932" width="12.7109375" style="984" customWidth="1"/>
    <col min="6933" max="6933" width="12.28515625" style="984" customWidth="1"/>
    <col min="6934" max="6934" width="11.5703125" style="984" bestFit="1" customWidth="1"/>
    <col min="6935" max="7168" width="9.140625" style="984"/>
    <col min="7169" max="7169" width="3.5703125" style="984" customWidth="1"/>
    <col min="7170" max="7171" width="2.7109375" style="984" customWidth="1"/>
    <col min="7172" max="7172" width="3.42578125" style="984" customWidth="1"/>
    <col min="7173" max="7173" width="22.28515625" style="984" customWidth="1"/>
    <col min="7174" max="7174" width="0" style="984" hidden="1" customWidth="1"/>
    <col min="7175" max="7175" width="8.5703125" style="984" customWidth="1"/>
    <col min="7176" max="7176" width="9.28515625" style="984" customWidth="1"/>
    <col min="7177" max="7177" width="9.7109375" style="984" customWidth="1"/>
    <col min="7178" max="7178" width="10.5703125" style="984" customWidth="1"/>
    <col min="7179" max="7179" width="9.5703125" style="984" customWidth="1"/>
    <col min="7180" max="7180" width="9.7109375" style="984" customWidth="1"/>
    <col min="7181" max="7181" width="9.42578125" style="984" customWidth="1"/>
    <col min="7182" max="7182" width="9.85546875" style="984" customWidth="1"/>
    <col min="7183" max="7183" width="8.7109375" style="984" customWidth="1"/>
    <col min="7184" max="7184" width="8.85546875" style="984" customWidth="1"/>
    <col min="7185" max="7185" width="8.5703125" style="984" customWidth="1"/>
    <col min="7186" max="7186" width="9.140625" style="984" customWidth="1"/>
    <col min="7187" max="7187" width="15" style="984" customWidth="1"/>
    <col min="7188" max="7188" width="12.7109375" style="984" customWidth="1"/>
    <col min="7189" max="7189" width="12.28515625" style="984" customWidth="1"/>
    <col min="7190" max="7190" width="11.5703125" style="984" bestFit="1" customWidth="1"/>
    <col min="7191" max="7424" width="9.140625" style="984"/>
    <col min="7425" max="7425" width="3.5703125" style="984" customWidth="1"/>
    <col min="7426" max="7427" width="2.7109375" style="984" customWidth="1"/>
    <col min="7428" max="7428" width="3.42578125" style="984" customWidth="1"/>
    <col min="7429" max="7429" width="22.28515625" style="984" customWidth="1"/>
    <col min="7430" max="7430" width="0" style="984" hidden="1" customWidth="1"/>
    <col min="7431" max="7431" width="8.5703125" style="984" customWidth="1"/>
    <col min="7432" max="7432" width="9.28515625" style="984" customWidth="1"/>
    <col min="7433" max="7433" width="9.7109375" style="984" customWidth="1"/>
    <col min="7434" max="7434" width="10.5703125" style="984" customWidth="1"/>
    <col min="7435" max="7435" width="9.5703125" style="984" customWidth="1"/>
    <col min="7436" max="7436" width="9.7109375" style="984" customWidth="1"/>
    <col min="7437" max="7437" width="9.42578125" style="984" customWidth="1"/>
    <col min="7438" max="7438" width="9.85546875" style="984" customWidth="1"/>
    <col min="7439" max="7439" width="8.7109375" style="984" customWidth="1"/>
    <col min="7440" max="7440" width="8.85546875" style="984" customWidth="1"/>
    <col min="7441" max="7441" width="8.5703125" style="984" customWidth="1"/>
    <col min="7442" max="7442" width="9.140625" style="984" customWidth="1"/>
    <col min="7443" max="7443" width="15" style="984" customWidth="1"/>
    <col min="7444" max="7444" width="12.7109375" style="984" customWidth="1"/>
    <col min="7445" max="7445" width="12.28515625" style="984" customWidth="1"/>
    <col min="7446" max="7446" width="11.5703125" style="984" bestFit="1" customWidth="1"/>
    <col min="7447" max="7680" width="9.140625" style="984"/>
    <col min="7681" max="7681" width="3.5703125" style="984" customWidth="1"/>
    <col min="7682" max="7683" width="2.7109375" style="984" customWidth="1"/>
    <col min="7684" max="7684" width="3.42578125" style="984" customWidth="1"/>
    <col min="7685" max="7685" width="22.28515625" style="984" customWidth="1"/>
    <col min="7686" max="7686" width="0" style="984" hidden="1" customWidth="1"/>
    <col min="7687" max="7687" width="8.5703125" style="984" customWidth="1"/>
    <col min="7688" max="7688" width="9.28515625" style="984" customWidth="1"/>
    <col min="7689" max="7689" width="9.7109375" style="984" customWidth="1"/>
    <col min="7690" max="7690" width="10.5703125" style="984" customWidth="1"/>
    <col min="7691" max="7691" width="9.5703125" style="984" customWidth="1"/>
    <col min="7692" max="7692" width="9.7109375" style="984" customWidth="1"/>
    <col min="7693" max="7693" width="9.42578125" style="984" customWidth="1"/>
    <col min="7694" max="7694" width="9.85546875" style="984" customWidth="1"/>
    <col min="7695" max="7695" width="8.7109375" style="984" customWidth="1"/>
    <col min="7696" max="7696" width="8.85546875" style="984" customWidth="1"/>
    <col min="7697" max="7697" width="8.5703125" style="984" customWidth="1"/>
    <col min="7698" max="7698" width="9.140625" style="984" customWidth="1"/>
    <col min="7699" max="7699" width="15" style="984" customWidth="1"/>
    <col min="7700" max="7700" width="12.7109375" style="984" customWidth="1"/>
    <col min="7701" max="7701" width="12.28515625" style="984" customWidth="1"/>
    <col min="7702" max="7702" width="11.5703125" style="984" bestFit="1" customWidth="1"/>
    <col min="7703" max="7936" width="9.140625" style="984"/>
    <col min="7937" max="7937" width="3.5703125" style="984" customWidth="1"/>
    <col min="7938" max="7939" width="2.7109375" style="984" customWidth="1"/>
    <col min="7940" max="7940" width="3.42578125" style="984" customWidth="1"/>
    <col min="7941" max="7941" width="22.28515625" style="984" customWidth="1"/>
    <col min="7942" max="7942" width="0" style="984" hidden="1" customWidth="1"/>
    <col min="7943" max="7943" width="8.5703125" style="984" customWidth="1"/>
    <col min="7944" max="7944" width="9.28515625" style="984" customWidth="1"/>
    <col min="7945" max="7945" width="9.7109375" style="984" customWidth="1"/>
    <col min="7946" max="7946" width="10.5703125" style="984" customWidth="1"/>
    <col min="7947" max="7947" width="9.5703125" style="984" customWidth="1"/>
    <col min="7948" max="7948" width="9.7109375" style="984" customWidth="1"/>
    <col min="7949" max="7949" width="9.42578125" style="984" customWidth="1"/>
    <col min="7950" max="7950" width="9.85546875" style="984" customWidth="1"/>
    <col min="7951" max="7951" width="8.7109375" style="984" customWidth="1"/>
    <col min="7952" max="7952" width="8.85546875" style="984" customWidth="1"/>
    <col min="7953" max="7953" width="8.5703125" style="984" customWidth="1"/>
    <col min="7954" max="7954" width="9.140625" style="984" customWidth="1"/>
    <col min="7955" max="7955" width="15" style="984" customWidth="1"/>
    <col min="7956" max="7956" width="12.7109375" style="984" customWidth="1"/>
    <col min="7957" max="7957" width="12.28515625" style="984" customWidth="1"/>
    <col min="7958" max="7958" width="11.5703125" style="984" bestFit="1" customWidth="1"/>
    <col min="7959" max="8192" width="9.140625" style="984"/>
    <col min="8193" max="8193" width="3.5703125" style="984" customWidth="1"/>
    <col min="8194" max="8195" width="2.7109375" style="984" customWidth="1"/>
    <col min="8196" max="8196" width="3.42578125" style="984" customWidth="1"/>
    <col min="8197" max="8197" width="22.28515625" style="984" customWidth="1"/>
    <col min="8198" max="8198" width="0" style="984" hidden="1" customWidth="1"/>
    <col min="8199" max="8199" width="8.5703125" style="984" customWidth="1"/>
    <col min="8200" max="8200" width="9.28515625" style="984" customWidth="1"/>
    <col min="8201" max="8201" width="9.7109375" style="984" customWidth="1"/>
    <col min="8202" max="8202" width="10.5703125" style="984" customWidth="1"/>
    <col min="8203" max="8203" width="9.5703125" style="984" customWidth="1"/>
    <col min="8204" max="8204" width="9.7109375" style="984" customWidth="1"/>
    <col min="8205" max="8205" width="9.42578125" style="984" customWidth="1"/>
    <col min="8206" max="8206" width="9.85546875" style="984" customWidth="1"/>
    <col min="8207" max="8207" width="8.7109375" style="984" customWidth="1"/>
    <col min="8208" max="8208" width="8.85546875" style="984" customWidth="1"/>
    <col min="8209" max="8209" width="8.5703125" style="984" customWidth="1"/>
    <col min="8210" max="8210" width="9.140625" style="984" customWidth="1"/>
    <col min="8211" max="8211" width="15" style="984" customWidth="1"/>
    <col min="8212" max="8212" width="12.7109375" style="984" customWidth="1"/>
    <col min="8213" max="8213" width="12.28515625" style="984" customWidth="1"/>
    <col min="8214" max="8214" width="11.5703125" style="984" bestFit="1" customWidth="1"/>
    <col min="8215" max="8448" width="9.140625" style="984"/>
    <col min="8449" max="8449" width="3.5703125" style="984" customWidth="1"/>
    <col min="8450" max="8451" width="2.7109375" style="984" customWidth="1"/>
    <col min="8452" max="8452" width="3.42578125" style="984" customWidth="1"/>
    <col min="8453" max="8453" width="22.28515625" style="984" customWidth="1"/>
    <col min="8454" max="8454" width="0" style="984" hidden="1" customWidth="1"/>
    <col min="8455" max="8455" width="8.5703125" style="984" customWidth="1"/>
    <col min="8456" max="8456" width="9.28515625" style="984" customWidth="1"/>
    <col min="8457" max="8457" width="9.7109375" style="984" customWidth="1"/>
    <col min="8458" max="8458" width="10.5703125" style="984" customWidth="1"/>
    <col min="8459" max="8459" width="9.5703125" style="984" customWidth="1"/>
    <col min="8460" max="8460" width="9.7109375" style="984" customWidth="1"/>
    <col min="8461" max="8461" width="9.42578125" style="984" customWidth="1"/>
    <col min="8462" max="8462" width="9.85546875" style="984" customWidth="1"/>
    <col min="8463" max="8463" width="8.7109375" style="984" customWidth="1"/>
    <col min="8464" max="8464" width="8.85546875" style="984" customWidth="1"/>
    <col min="8465" max="8465" width="8.5703125" style="984" customWidth="1"/>
    <col min="8466" max="8466" width="9.140625" style="984" customWidth="1"/>
    <col min="8467" max="8467" width="15" style="984" customWidth="1"/>
    <col min="8468" max="8468" width="12.7109375" style="984" customWidth="1"/>
    <col min="8469" max="8469" width="12.28515625" style="984" customWidth="1"/>
    <col min="8470" max="8470" width="11.5703125" style="984" bestFit="1" customWidth="1"/>
    <col min="8471" max="8704" width="9.140625" style="984"/>
    <col min="8705" max="8705" width="3.5703125" style="984" customWidth="1"/>
    <col min="8706" max="8707" width="2.7109375" style="984" customWidth="1"/>
    <col min="8708" max="8708" width="3.42578125" style="984" customWidth="1"/>
    <col min="8709" max="8709" width="22.28515625" style="984" customWidth="1"/>
    <col min="8710" max="8710" width="0" style="984" hidden="1" customWidth="1"/>
    <col min="8711" max="8711" width="8.5703125" style="984" customWidth="1"/>
    <col min="8712" max="8712" width="9.28515625" style="984" customWidth="1"/>
    <col min="8713" max="8713" width="9.7109375" style="984" customWidth="1"/>
    <col min="8714" max="8714" width="10.5703125" style="984" customWidth="1"/>
    <col min="8715" max="8715" width="9.5703125" style="984" customWidth="1"/>
    <col min="8716" max="8716" width="9.7109375" style="984" customWidth="1"/>
    <col min="8717" max="8717" width="9.42578125" style="984" customWidth="1"/>
    <col min="8718" max="8718" width="9.85546875" style="984" customWidth="1"/>
    <col min="8719" max="8719" width="8.7109375" style="984" customWidth="1"/>
    <col min="8720" max="8720" width="8.85546875" style="984" customWidth="1"/>
    <col min="8721" max="8721" width="8.5703125" style="984" customWidth="1"/>
    <col min="8722" max="8722" width="9.140625" style="984" customWidth="1"/>
    <col min="8723" max="8723" width="15" style="984" customWidth="1"/>
    <col min="8724" max="8724" width="12.7109375" style="984" customWidth="1"/>
    <col min="8725" max="8725" width="12.28515625" style="984" customWidth="1"/>
    <col min="8726" max="8726" width="11.5703125" style="984" bestFit="1" customWidth="1"/>
    <col min="8727" max="8960" width="9.140625" style="984"/>
    <col min="8961" max="8961" width="3.5703125" style="984" customWidth="1"/>
    <col min="8962" max="8963" width="2.7109375" style="984" customWidth="1"/>
    <col min="8964" max="8964" width="3.42578125" style="984" customWidth="1"/>
    <col min="8965" max="8965" width="22.28515625" style="984" customWidth="1"/>
    <col min="8966" max="8966" width="0" style="984" hidden="1" customWidth="1"/>
    <col min="8967" max="8967" width="8.5703125" style="984" customWidth="1"/>
    <col min="8968" max="8968" width="9.28515625" style="984" customWidth="1"/>
    <col min="8969" max="8969" width="9.7109375" style="984" customWidth="1"/>
    <col min="8970" max="8970" width="10.5703125" style="984" customWidth="1"/>
    <col min="8971" max="8971" width="9.5703125" style="984" customWidth="1"/>
    <col min="8972" max="8972" width="9.7109375" style="984" customWidth="1"/>
    <col min="8973" max="8973" width="9.42578125" style="984" customWidth="1"/>
    <col min="8974" max="8974" width="9.85546875" style="984" customWidth="1"/>
    <col min="8975" max="8975" width="8.7109375" style="984" customWidth="1"/>
    <col min="8976" max="8976" width="8.85546875" style="984" customWidth="1"/>
    <col min="8977" max="8977" width="8.5703125" style="984" customWidth="1"/>
    <col min="8978" max="8978" width="9.140625" style="984" customWidth="1"/>
    <col min="8979" max="8979" width="15" style="984" customWidth="1"/>
    <col min="8980" max="8980" width="12.7109375" style="984" customWidth="1"/>
    <col min="8981" max="8981" width="12.28515625" style="984" customWidth="1"/>
    <col min="8982" max="8982" width="11.5703125" style="984" bestFit="1" customWidth="1"/>
    <col min="8983" max="9216" width="9.140625" style="984"/>
    <col min="9217" max="9217" width="3.5703125" style="984" customWidth="1"/>
    <col min="9218" max="9219" width="2.7109375" style="984" customWidth="1"/>
    <col min="9220" max="9220" width="3.42578125" style="984" customWidth="1"/>
    <col min="9221" max="9221" width="22.28515625" style="984" customWidth="1"/>
    <col min="9222" max="9222" width="0" style="984" hidden="1" customWidth="1"/>
    <col min="9223" max="9223" width="8.5703125" style="984" customWidth="1"/>
    <col min="9224" max="9224" width="9.28515625" style="984" customWidth="1"/>
    <col min="9225" max="9225" width="9.7109375" style="984" customWidth="1"/>
    <col min="9226" max="9226" width="10.5703125" style="984" customWidth="1"/>
    <col min="9227" max="9227" width="9.5703125" style="984" customWidth="1"/>
    <col min="9228" max="9228" width="9.7109375" style="984" customWidth="1"/>
    <col min="9229" max="9229" width="9.42578125" style="984" customWidth="1"/>
    <col min="9230" max="9230" width="9.85546875" style="984" customWidth="1"/>
    <col min="9231" max="9231" width="8.7109375" style="984" customWidth="1"/>
    <col min="9232" max="9232" width="8.85546875" style="984" customWidth="1"/>
    <col min="9233" max="9233" width="8.5703125" style="984" customWidth="1"/>
    <col min="9234" max="9234" width="9.140625" style="984" customWidth="1"/>
    <col min="9235" max="9235" width="15" style="984" customWidth="1"/>
    <col min="9236" max="9236" width="12.7109375" style="984" customWidth="1"/>
    <col min="9237" max="9237" width="12.28515625" style="984" customWidth="1"/>
    <col min="9238" max="9238" width="11.5703125" style="984" bestFit="1" customWidth="1"/>
    <col min="9239" max="9472" width="9.140625" style="984"/>
    <col min="9473" max="9473" width="3.5703125" style="984" customWidth="1"/>
    <col min="9474" max="9475" width="2.7109375" style="984" customWidth="1"/>
    <col min="9476" max="9476" width="3.42578125" style="984" customWidth="1"/>
    <col min="9477" max="9477" width="22.28515625" style="984" customWidth="1"/>
    <col min="9478" max="9478" width="0" style="984" hidden="1" customWidth="1"/>
    <col min="9479" max="9479" width="8.5703125" style="984" customWidth="1"/>
    <col min="9480" max="9480" width="9.28515625" style="984" customWidth="1"/>
    <col min="9481" max="9481" width="9.7109375" style="984" customWidth="1"/>
    <col min="9482" max="9482" width="10.5703125" style="984" customWidth="1"/>
    <col min="9483" max="9483" width="9.5703125" style="984" customWidth="1"/>
    <col min="9484" max="9484" width="9.7109375" style="984" customWidth="1"/>
    <col min="9485" max="9485" width="9.42578125" style="984" customWidth="1"/>
    <col min="9486" max="9486" width="9.85546875" style="984" customWidth="1"/>
    <col min="9487" max="9487" width="8.7109375" style="984" customWidth="1"/>
    <col min="9488" max="9488" width="8.85546875" style="984" customWidth="1"/>
    <col min="9489" max="9489" width="8.5703125" style="984" customWidth="1"/>
    <col min="9490" max="9490" width="9.140625" style="984" customWidth="1"/>
    <col min="9491" max="9491" width="15" style="984" customWidth="1"/>
    <col min="9492" max="9492" width="12.7109375" style="984" customWidth="1"/>
    <col min="9493" max="9493" width="12.28515625" style="984" customWidth="1"/>
    <col min="9494" max="9494" width="11.5703125" style="984" bestFit="1" customWidth="1"/>
    <col min="9495" max="9728" width="9.140625" style="984"/>
    <col min="9729" max="9729" width="3.5703125" style="984" customWidth="1"/>
    <col min="9730" max="9731" width="2.7109375" style="984" customWidth="1"/>
    <col min="9732" max="9732" width="3.42578125" style="984" customWidth="1"/>
    <col min="9733" max="9733" width="22.28515625" style="984" customWidth="1"/>
    <col min="9734" max="9734" width="0" style="984" hidden="1" customWidth="1"/>
    <col min="9735" max="9735" width="8.5703125" style="984" customWidth="1"/>
    <col min="9736" max="9736" width="9.28515625" style="984" customWidth="1"/>
    <col min="9737" max="9737" width="9.7109375" style="984" customWidth="1"/>
    <col min="9738" max="9738" width="10.5703125" style="984" customWidth="1"/>
    <col min="9739" max="9739" width="9.5703125" style="984" customWidth="1"/>
    <col min="9740" max="9740" width="9.7109375" style="984" customWidth="1"/>
    <col min="9741" max="9741" width="9.42578125" style="984" customWidth="1"/>
    <col min="9742" max="9742" width="9.85546875" style="984" customWidth="1"/>
    <col min="9743" max="9743" width="8.7109375" style="984" customWidth="1"/>
    <col min="9744" max="9744" width="8.85546875" style="984" customWidth="1"/>
    <col min="9745" max="9745" width="8.5703125" style="984" customWidth="1"/>
    <col min="9746" max="9746" width="9.140625" style="984" customWidth="1"/>
    <col min="9747" max="9747" width="15" style="984" customWidth="1"/>
    <col min="9748" max="9748" width="12.7109375" style="984" customWidth="1"/>
    <col min="9749" max="9749" width="12.28515625" style="984" customWidth="1"/>
    <col min="9750" max="9750" width="11.5703125" style="984" bestFit="1" customWidth="1"/>
    <col min="9751" max="9984" width="9.140625" style="984"/>
    <col min="9985" max="9985" width="3.5703125" style="984" customWidth="1"/>
    <col min="9986" max="9987" width="2.7109375" style="984" customWidth="1"/>
    <col min="9988" max="9988" width="3.42578125" style="984" customWidth="1"/>
    <col min="9989" max="9989" width="22.28515625" style="984" customWidth="1"/>
    <col min="9990" max="9990" width="0" style="984" hidden="1" customWidth="1"/>
    <col min="9991" max="9991" width="8.5703125" style="984" customWidth="1"/>
    <col min="9992" max="9992" width="9.28515625" style="984" customWidth="1"/>
    <col min="9993" max="9993" width="9.7109375" style="984" customWidth="1"/>
    <col min="9994" max="9994" width="10.5703125" style="984" customWidth="1"/>
    <col min="9995" max="9995" width="9.5703125" style="984" customWidth="1"/>
    <col min="9996" max="9996" width="9.7109375" style="984" customWidth="1"/>
    <col min="9997" max="9997" width="9.42578125" style="984" customWidth="1"/>
    <col min="9998" max="9998" width="9.85546875" style="984" customWidth="1"/>
    <col min="9999" max="9999" width="8.7109375" style="984" customWidth="1"/>
    <col min="10000" max="10000" width="8.85546875" style="984" customWidth="1"/>
    <col min="10001" max="10001" width="8.5703125" style="984" customWidth="1"/>
    <col min="10002" max="10002" width="9.140625" style="984" customWidth="1"/>
    <col min="10003" max="10003" width="15" style="984" customWidth="1"/>
    <col min="10004" max="10004" width="12.7109375" style="984" customWidth="1"/>
    <col min="10005" max="10005" width="12.28515625" style="984" customWidth="1"/>
    <col min="10006" max="10006" width="11.5703125" style="984" bestFit="1" customWidth="1"/>
    <col min="10007" max="10240" width="9.140625" style="984"/>
    <col min="10241" max="10241" width="3.5703125" style="984" customWidth="1"/>
    <col min="10242" max="10243" width="2.7109375" style="984" customWidth="1"/>
    <col min="10244" max="10244" width="3.42578125" style="984" customWidth="1"/>
    <col min="10245" max="10245" width="22.28515625" style="984" customWidth="1"/>
    <col min="10246" max="10246" width="0" style="984" hidden="1" customWidth="1"/>
    <col min="10247" max="10247" width="8.5703125" style="984" customWidth="1"/>
    <col min="10248" max="10248" width="9.28515625" style="984" customWidth="1"/>
    <col min="10249" max="10249" width="9.7109375" style="984" customWidth="1"/>
    <col min="10250" max="10250" width="10.5703125" style="984" customWidth="1"/>
    <col min="10251" max="10251" width="9.5703125" style="984" customWidth="1"/>
    <col min="10252" max="10252" width="9.7109375" style="984" customWidth="1"/>
    <col min="10253" max="10253" width="9.42578125" style="984" customWidth="1"/>
    <col min="10254" max="10254" width="9.85546875" style="984" customWidth="1"/>
    <col min="10255" max="10255" width="8.7109375" style="984" customWidth="1"/>
    <col min="10256" max="10256" width="8.85546875" style="984" customWidth="1"/>
    <col min="10257" max="10257" width="8.5703125" style="984" customWidth="1"/>
    <col min="10258" max="10258" width="9.140625" style="984" customWidth="1"/>
    <col min="10259" max="10259" width="15" style="984" customWidth="1"/>
    <col min="10260" max="10260" width="12.7109375" style="984" customWidth="1"/>
    <col min="10261" max="10261" width="12.28515625" style="984" customWidth="1"/>
    <col min="10262" max="10262" width="11.5703125" style="984" bestFit="1" customWidth="1"/>
    <col min="10263" max="10496" width="9.140625" style="984"/>
    <col min="10497" max="10497" width="3.5703125" style="984" customWidth="1"/>
    <col min="10498" max="10499" width="2.7109375" style="984" customWidth="1"/>
    <col min="10500" max="10500" width="3.42578125" style="984" customWidth="1"/>
    <col min="10501" max="10501" width="22.28515625" style="984" customWidth="1"/>
    <col min="10502" max="10502" width="0" style="984" hidden="1" customWidth="1"/>
    <col min="10503" max="10503" width="8.5703125" style="984" customWidth="1"/>
    <col min="10504" max="10504" width="9.28515625" style="984" customWidth="1"/>
    <col min="10505" max="10505" width="9.7109375" style="984" customWidth="1"/>
    <col min="10506" max="10506" width="10.5703125" style="984" customWidth="1"/>
    <col min="10507" max="10507" width="9.5703125" style="984" customWidth="1"/>
    <col min="10508" max="10508" width="9.7109375" style="984" customWidth="1"/>
    <col min="10509" max="10509" width="9.42578125" style="984" customWidth="1"/>
    <col min="10510" max="10510" width="9.85546875" style="984" customWidth="1"/>
    <col min="10511" max="10511" width="8.7109375" style="984" customWidth="1"/>
    <col min="10512" max="10512" width="8.85546875" style="984" customWidth="1"/>
    <col min="10513" max="10513" width="8.5703125" style="984" customWidth="1"/>
    <col min="10514" max="10514" width="9.140625" style="984" customWidth="1"/>
    <col min="10515" max="10515" width="15" style="984" customWidth="1"/>
    <col min="10516" max="10516" width="12.7109375" style="984" customWidth="1"/>
    <col min="10517" max="10517" width="12.28515625" style="984" customWidth="1"/>
    <col min="10518" max="10518" width="11.5703125" style="984" bestFit="1" customWidth="1"/>
    <col min="10519" max="10752" width="9.140625" style="984"/>
    <col min="10753" max="10753" width="3.5703125" style="984" customWidth="1"/>
    <col min="10754" max="10755" width="2.7109375" style="984" customWidth="1"/>
    <col min="10756" max="10756" width="3.42578125" style="984" customWidth="1"/>
    <col min="10757" max="10757" width="22.28515625" style="984" customWidth="1"/>
    <col min="10758" max="10758" width="0" style="984" hidden="1" customWidth="1"/>
    <col min="10759" max="10759" width="8.5703125" style="984" customWidth="1"/>
    <col min="10760" max="10760" width="9.28515625" style="984" customWidth="1"/>
    <col min="10761" max="10761" width="9.7109375" style="984" customWidth="1"/>
    <col min="10762" max="10762" width="10.5703125" style="984" customWidth="1"/>
    <col min="10763" max="10763" width="9.5703125" style="984" customWidth="1"/>
    <col min="10764" max="10764" width="9.7109375" style="984" customWidth="1"/>
    <col min="10765" max="10765" width="9.42578125" style="984" customWidth="1"/>
    <col min="10766" max="10766" width="9.85546875" style="984" customWidth="1"/>
    <col min="10767" max="10767" width="8.7109375" style="984" customWidth="1"/>
    <col min="10768" max="10768" width="8.85546875" style="984" customWidth="1"/>
    <col min="10769" max="10769" width="8.5703125" style="984" customWidth="1"/>
    <col min="10770" max="10770" width="9.140625" style="984" customWidth="1"/>
    <col min="10771" max="10771" width="15" style="984" customWidth="1"/>
    <col min="10772" max="10772" width="12.7109375" style="984" customWidth="1"/>
    <col min="10773" max="10773" width="12.28515625" style="984" customWidth="1"/>
    <col min="10774" max="10774" width="11.5703125" style="984" bestFit="1" customWidth="1"/>
    <col min="10775" max="11008" width="9.140625" style="984"/>
    <col min="11009" max="11009" width="3.5703125" style="984" customWidth="1"/>
    <col min="11010" max="11011" width="2.7109375" style="984" customWidth="1"/>
    <col min="11012" max="11012" width="3.42578125" style="984" customWidth="1"/>
    <col min="11013" max="11013" width="22.28515625" style="984" customWidth="1"/>
    <col min="11014" max="11014" width="0" style="984" hidden="1" customWidth="1"/>
    <col min="11015" max="11015" width="8.5703125" style="984" customWidth="1"/>
    <col min="11016" max="11016" width="9.28515625" style="984" customWidth="1"/>
    <col min="11017" max="11017" width="9.7109375" style="984" customWidth="1"/>
    <col min="11018" max="11018" width="10.5703125" style="984" customWidth="1"/>
    <col min="11019" max="11019" width="9.5703125" style="984" customWidth="1"/>
    <col min="11020" max="11020" width="9.7109375" style="984" customWidth="1"/>
    <col min="11021" max="11021" width="9.42578125" style="984" customWidth="1"/>
    <col min="11022" max="11022" width="9.85546875" style="984" customWidth="1"/>
    <col min="11023" max="11023" width="8.7109375" style="984" customWidth="1"/>
    <col min="11024" max="11024" width="8.85546875" style="984" customWidth="1"/>
    <col min="11025" max="11025" width="8.5703125" style="984" customWidth="1"/>
    <col min="11026" max="11026" width="9.140625" style="984" customWidth="1"/>
    <col min="11027" max="11027" width="15" style="984" customWidth="1"/>
    <col min="11028" max="11028" width="12.7109375" style="984" customWidth="1"/>
    <col min="11029" max="11029" width="12.28515625" style="984" customWidth="1"/>
    <col min="11030" max="11030" width="11.5703125" style="984" bestFit="1" customWidth="1"/>
    <col min="11031" max="11264" width="9.140625" style="984"/>
    <col min="11265" max="11265" width="3.5703125" style="984" customWidth="1"/>
    <col min="11266" max="11267" width="2.7109375" style="984" customWidth="1"/>
    <col min="11268" max="11268" width="3.42578125" style="984" customWidth="1"/>
    <col min="11269" max="11269" width="22.28515625" style="984" customWidth="1"/>
    <col min="11270" max="11270" width="0" style="984" hidden="1" customWidth="1"/>
    <col min="11271" max="11271" width="8.5703125" style="984" customWidth="1"/>
    <col min="11272" max="11272" width="9.28515625" style="984" customWidth="1"/>
    <col min="11273" max="11273" width="9.7109375" style="984" customWidth="1"/>
    <col min="11274" max="11274" width="10.5703125" style="984" customWidth="1"/>
    <col min="11275" max="11275" width="9.5703125" style="984" customWidth="1"/>
    <col min="11276" max="11276" width="9.7109375" style="984" customWidth="1"/>
    <col min="11277" max="11277" width="9.42578125" style="984" customWidth="1"/>
    <col min="11278" max="11278" width="9.85546875" style="984" customWidth="1"/>
    <col min="11279" max="11279" width="8.7109375" style="984" customWidth="1"/>
    <col min="11280" max="11280" width="8.85546875" style="984" customWidth="1"/>
    <col min="11281" max="11281" width="8.5703125" style="984" customWidth="1"/>
    <col min="11282" max="11282" width="9.140625" style="984" customWidth="1"/>
    <col min="11283" max="11283" width="15" style="984" customWidth="1"/>
    <col min="11284" max="11284" width="12.7109375" style="984" customWidth="1"/>
    <col min="11285" max="11285" width="12.28515625" style="984" customWidth="1"/>
    <col min="11286" max="11286" width="11.5703125" style="984" bestFit="1" customWidth="1"/>
    <col min="11287" max="11520" width="9.140625" style="984"/>
    <col min="11521" max="11521" width="3.5703125" style="984" customWidth="1"/>
    <col min="11522" max="11523" width="2.7109375" style="984" customWidth="1"/>
    <col min="11524" max="11524" width="3.42578125" style="984" customWidth="1"/>
    <col min="11525" max="11525" width="22.28515625" style="984" customWidth="1"/>
    <col min="11526" max="11526" width="0" style="984" hidden="1" customWidth="1"/>
    <col min="11527" max="11527" width="8.5703125" style="984" customWidth="1"/>
    <col min="11528" max="11528" width="9.28515625" style="984" customWidth="1"/>
    <col min="11529" max="11529" width="9.7109375" style="984" customWidth="1"/>
    <col min="11530" max="11530" width="10.5703125" style="984" customWidth="1"/>
    <col min="11531" max="11531" width="9.5703125" style="984" customWidth="1"/>
    <col min="11532" max="11532" width="9.7109375" style="984" customWidth="1"/>
    <col min="11533" max="11533" width="9.42578125" style="984" customWidth="1"/>
    <col min="11534" max="11534" width="9.85546875" style="984" customWidth="1"/>
    <col min="11535" max="11535" width="8.7109375" style="984" customWidth="1"/>
    <col min="11536" max="11536" width="8.85546875" style="984" customWidth="1"/>
    <col min="11537" max="11537" width="8.5703125" style="984" customWidth="1"/>
    <col min="11538" max="11538" width="9.140625" style="984" customWidth="1"/>
    <col min="11539" max="11539" width="15" style="984" customWidth="1"/>
    <col min="11540" max="11540" width="12.7109375" style="984" customWidth="1"/>
    <col min="11541" max="11541" width="12.28515625" style="984" customWidth="1"/>
    <col min="11542" max="11542" width="11.5703125" style="984" bestFit="1" customWidth="1"/>
    <col min="11543" max="11776" width="9.140625" style="984"/>
    <col min="11777" max="11777" width="3.5703125" style="984" customWidth="1"/>
    <col min="11778" max="11779" width="2.7109375" style="984" customWidth="1"/>
    <col min="11780" max="11780" width="3.42578125" style="984" customWidth="1"/>
    <col min="11781" max="11781" width="22.28515625" style="984" customWidth="1"/>
    <col min="11782" max="11782" width="0" style="984" hidden="1" customWidth="1"/>
    <col min="11783" max="11783" width="8.5703125" style="984" customWidth="1"/>
    <col min="11784" max="11784" width="9.28515625" style="984" customWidth="1"/>
    <col min="11785" max="11785" width="9.7109375" style="984" customWidth="1"/>
    <col min="11786" max="11786" width="10.5703125" style="984" customWidth="1"/>
    <col min="11787" max="11787" width="9.5703125" style="984" customWidth="1"/>
    <col min="11788" max="11788" width="9.7109375" style="984" customWidth="1"/>
    <col min="11789" max="11789" width="9.42578125" style="984" customWidth="1"/>
    <col min="11790" max="11790" width="9.85546875" style="984" customWidth="1"/>
    <col min="11791" max="11791" width="8.7109375" style="984" customWidth="1"/>
    <col min="11792" max="11792" width="8.85546875" style="984" customWidth="1"/>
    <col min="11793" max="11793" width="8.5703125" style="984" customWidth="1"/>
    <col min="11794" max="11794" width="9.140625" style="984" customWidth="1"/>
    <col min="11795" max="11795" width="15" style="984" customWidth="1"/>
    <col min="11796" max="11796" width="12.7109375" style="984" customWidth="1"/>
    <col min="11797" max="11797" width="12.28515625" style="984" customWidth="1"/>
    <col min="11798" max="11798" width="11.5703125" style="984" bestFit="1" customWidth="1"/>
    <col min="11799" max="12032" width="9.140625" style="984"/>
    <col min="12033" max="12033" width="3.5703125" style="984" customWidth="1"/>
    <col min="12034" max="12035" width="2.7109375" style="984" customWidth="1"/>
    <col min="12036" max="12036" width="3.42578125" style="984" customWidth="1"/>
    <col min="12037" max="12037" width="22.28515625" style="984" customWidth="1"/>
    <col min="12038" max="12038" width="0" style="984" hidden="1" customWidth="1"/>
    <col min="12039" max="12039" width="8.5703125" style="984" customWidth="1"/>
    <col min="12040" max="12040" width="9.28515625" style="984" customWidth="1"/>
    <col min="12041" max="12041" width="9.7109375" style="984" customWidth="1"/>
    <col min="12042" max="12042" width="10.5703125" style="984" customWidth="1"/>
    <col min="12043" max="12043" width="9.5703125" style="984" customWidth="1"/>
    <col min="12044" max="12044" width="9.7109375" style="984" customWidth="1"/>
    <col min="12045" max="12045" width="9.42578125" style="984" customWidth="1"/>
    <col min="12046" max="12046" width="9.85546875" style="984" customWidth="1"/>
    <col min="12047" max="12047" width="8.7109375" style="984" customWidth="1"/>
    <col min="12048" max="12048" width="8.85546875" style="984" customWidth="1"/>
    <col min="12049" max="12049" width="8.5703125" style="984" customWidth="1"/>
    <col min="12050" max="12050" width="9.140625" style="984" customWidth="1"/>
    <col min="12051" max="12051" width="15" style="984" customWidth="1"/>
    <col min="12052" max="12052" width="12.7109375" style="984" customWidth="1"/>
    <col min="12053" max="12053" width="12.28515625" style="984" customWidth="1"/>
    <col min="12054" max="12054" width="11.5703125" style="984" bestFit="1" customWidth="1"/>
    <col min="12055" max="12288" width="9.140625" style="984"/>
    <col min="12289" max="12289" width="3.5703125" style="984" customWidth="1"/>
    <col min="12290" max="12291" width="2.7109375" style="984" customWidth="1"/>
    <col min="12292" max="12292" width="3.42578125" style="984" customWidth="1"/>
    <col min="12293" max="12293" width="22.28515625" style="984" customWidth="1"/>
    <col min="12294" max="12294" width="0" style="984" hidden="1" customWidth="1"/>
    <col min="12295" max="12295" width="8.5703125" style="984" customWidth="1"/>
    <col min="12296" max="12296" width="9.28515625" style="984" customWidth="1"/>
    <col min="12297" max="12297" width="9.7109375" style="984" customWidth="1"/>
    <col min="12298" max="12298" width="10.5703125" style="984" customWidth="1"/>
    <col min="12299" max="12299" width="9.5703125" style="984" customWidth="1"/>
    <col min="12300" max="12300" width="9.7109375" style="984" customWidth="1"/>
    <col min="12301" max="12301" width="9.42578125" style="984" customWidth="1"/>
    <col min="12302" max="12302" width="9.85546875" style="984" customWidth="1"/>
    <col min="12303" max="12303" width="8.7109375" style="984" customWidth="1"/>
    <col min="12304" max="12304" width="8.85546875" style="984" customWidth="1"/>
    <col min="12305" max="12305" width="8.5703125" style="984" customWidth="1"/>
    <col min="12306" max="12306" width="9.140625" style="984" customWidth="1"/>
    <col min="12307" max="12307" width="15" style="984" customWidth="1"/>
    <col min="12308" max="12308" width="12.7109375" style="984" customWidth="1"/>
    <col min="12309" max="12309" width="12.28515625" style="984" customWidth="1"/>
    <col min="12310" max="12310" width="11.5703125" style="984" bestFit="1" customWidth="1"/>
    <col min="12311" max="12544" width="9.140625" style="984"/>
    <col min="12545" max="12545" width="3.5703125" style="984" customWidth="1"/>
    <col min="12546" max="12547" width="2.7109375" style="984" customWidth="1"/>
    <col min="12548" max="12548" width="3.42578125" style="984" customWidth="1"/>
    <col min="12549" max="12549" width="22.28515625" style="984" customWidth="1"/>
    <col min="12550" max="12550" width="0" style="984" hidden="1" customWidth="1"/>
    <col min="12551" max="12551" width="8.5703125" style="984" customWidth="1"/>
    <col min="12552" max="12552" width="9.28515625" style="984" customWidth="1"/>
    <col min="12553" max="12553" width="9.7109375" style="984" customWidth="1"/>
    <col min="12554" max="12554" width="10.5703125" style="984" customWidth="1"/>
    <col min="12555" max="12555" width="9.5703125" style="984" customWidth="1"/>
    <col min="12556" max="12556" width="9.7109375" style="984" customWidth="1"/>
    <col min="12557" max="12557" width="9.42578125" style="984" customWidth="1"/>
    <col min="12558" max="12558" width="9.85546875" style="984" customWidth="1"/>
    <col min="12559" max="12559" width="8.7109375" style="984" customWidth="1"/>
    <col min="12560" max="12560" width="8.85546875" style="984" customWidth="1"/>
    <col min="12561" max="12561" width="8.5703125" style="984" customWidth="1"/>
    <col min="12562" max="12562" width="9.140625" style="984" customWidth="1"/>
    <col min="12563" max="12563" width="15" style="984" customWidth="1"/>
    <col min="12564" max="12564" width="12.7109375" style="984" customWidth="1"/>
    <col min="12565" max="12565" width="12.28515625" style="984" customWidth="1"/>
    <col min="12566" max="12566" width="11.5703125" style="984" bestFit="1" customWidth="1"/>
    <col min="12567" max="12800" width="9.140625" style="984"/>
    <col min="12801" max="12801" width="3.5703125" style="984" customWidth="1"/>
    <col min="12802" max="12803" width="2.7109375" style="984" customWidth="1"/>
    <col min="12804" max="12804" width="3.42578125" style="984" customWidth="1"/>
    <col min="12805" max="12805" width="22.28515625" style="984" customWidth="1"/>
    <col min="12806" max="12806" width="0" style="984" hidden="1" customWidth="1"/>
    <col min="12807" max="12807" width="8.5703125" style="984" customWidth="1"/>
    <col min="12808" max="12808" width="9.28515625" style="984" customWidth="1"/>
    <col min="12809" max="12809" width="9.7109375" style="984" customWidth="1"/>
    <col min="12810" max="12810" width="10.5703125" style="984" customWidth="1"/>
    <col min="12811" max="12811" width="9.5703125" style="984" customWidth="1"/>
    <col min="12812" max="12812" width="9.7109375" style="984" customWidth="1"/>
    <col min="12813" max="12813" width="9.42578125" style="984" customWidth="1"/>
    <col min="12814" max="12814" width="9.85546875" style="984" customWidth="1"/>
    <col min="12815" max="12815" width="8.7109375" style="984" customWidth="1"/>
    <col min="12816" max="12816" width="8.85546875" style="984" customWidth="1"/>
    <col min="12817" max="12817" width="8.5703125" style="984" customWidth="1"/>
    <col min="12818" max="12818" width="9.140625" style="984" customWidth="1"/>
    <col min="12819" max="12819" width="15" style="984" customWidth="1"/>
    <col min="12820" max="12820" width="12.7109375" style="984" customWidth="1"/>
    <col min="12821" max="12821" width="12.28515625" style="984" customWidth="1"/>
    <col min="12822" max="12822" width="11.5703125" style="984" bestFit="1" customWidth="1"/>
    <col min="12823" max="13056" width="9.140625" style="984"/>
    <col min="13057" max="13057" width="3.5703125" style="984" customWidth="1"/>
    <col min="13058" max="13059" width="2.7109375" style="984" customWidth="1"/>
    <col min="13060" max="13060" width="3.42578125" style="984" customWidth="1"/>
    <col min="13061" max="13061" width="22.28515625" style="984" customWidth="1"/>
    <col min="13062" max="13062" width="0" style="984" hidden="1" customWidth="1"/>
    <col min="13063" max="13063" width="8.5703125" style="984" customWidth="1"/>
    <col min="13064" max="13064" width="9.28515625" style="984" customWidth="1"/>
    <col min="13065" max="13065" width="9.7109375" style="984" customWidth="1"/>
    <col min="13066" max="13066" width="10.5703125" style="984" customWidth="1"/>
    <col min="13067" max="13067" width="9.5703125" style="984" customWidth="1"/>
    <col min="13068" max="13068" width="9.7109375" style="984" customWidth="1"/>
    <col min="13069" max="13069" width="9.42578125" style="984" customWidth="1"/>
    <col min="13070" max="13070" width="9.85546875" style="984" customWidth="1"/>
    <col min="13071" max="13071" width="8.7109375" style="984" customWidth="1"/>
    <col min="13072" max="13072" width="8.85546875" style="984" customWidth="1"/>
    <col min="13073" max="13073" width="8.5703125" style="984" customWidth="1"/>
    <col min="13074" max="13074" width="9.140625" style="984" customWidth="1"/>
    <col min="13075" max="13075" width="15" style="984" customWidth="1"/>
    <col min="13076" max="13076" width="12.7109375" style="984" customWidth="1"/>
    <col min="13077" max="13077" width="12.28515625" style="984" customWidth="1"/>
    <col min="13078" max="13078" width="11.5703125" style="984" bestFit="1" customWidth="1"/>
    <col min="13079" max="13312" width="9.140625" style="984"/>
    <col min="13313" max="13313" width="3.5703125" style="984" customWidth="1"/>
    <col min="13314" max="13315" width="2.7109375" style="984" customWidth="1"/>
    <col min="13316" max="13316" width="3.42578125" style="984" customWidth="1"/>
    <col min="13317" max="13317" width="22.28515625" style="984" customWidth="1"/>
    <col min="13318" max="13318" width="0" style="984" hidden="1" customWidth="1"/>
    <col min="13319" max="13319" width="8.5703125" style="984" customWidth="1"/>
    <col min="13320" max="13320" width="9.28515625" style="984" customWidth="1"/>
    <col min="13321" max="13321" width="9.7109375" style="984" customWidth="1"/>
    <col min="13322" max="13322" width="10.5703125" style="984" customWidth="1"/>
    <col min="13323" max="13323" width="9.5703125" style="984" customWidth="1"/>
    <col min="13324" max="13324" width="9.7109375" style="984" customWidth="1"/>
    <col min="13325" max="13325" width="9.42578125" style="984" customWidth="1"/>
    <col min="13326" max="13326" width="9.85546875" style="984" customWidth="1"/>
    <col min="13327" max="13327" width="8.7109375" style="984" customWidth="1"/>
    <col min="13328" max="13328" width="8.85546875" style="984" customWidth="1"/>
    <col min="13329" max="13329" width="8.5703125" style="984" customWidth="1"/>
    <col min="13330" max="13330" width="9.140625" style="984" customWidth="1"/>
    <col min="13331" max="13331" width="15" style="984" customWidth="1"/>
    <col min="13332" max="13332" width="12.7109375" style="984" customWidth="1"/>
    <col min="13333" max="13333" width="12.28515625" style="984" customWidth="1"/>
    <col min="13334" max="13334" width="11.5703125" style="984" bestFit="1" customWidth="1"/>
    <col min="13335" max="13568" width="9.140625" style="984"/>
    <col min="13569" max="13569" width="3.5703125" style="984" customWidth="1"/>
    <col min="13570" max="13571" width="2.7109375" style="984" customWidth="1"/>
    <col min="13572" max="13572" width="3.42578125" style="984" customWidth="1"/>
    <col min="13573" max="13573" width="22.28515625" style="984" customWidth="1"/>
    <col min="13574" max="13574" width="0" style="984" hidden="1" customWidth="1"/>
    <col min="13575" max="13575" width="8.5703125" style="984" customWidth="1"/>
    <col min="13576" max="13576" width="9.28515625" style="984" customWidth="1"/>
    <col min="13577" max="13577" width="9.7109375" style="984" customWidth="1"/>
    <col min="13578" max="13578" width="10.5703125" style="984" customWidth="1"/>
    <col min="13579" max="13579" width="9.5703125" style="984" customWidth="1"/>
    <col min="13580" max="13580" width="9.7109375" style="984" customWidth="1"/>
    <col min="13581" max="13581" width="9.42578125" style="984" customWidth="1"/>
    <col min="13582" max="13582" width="9.85546875" style="984" customWidth="1"/>
    <col min="13583" max="13583" width="8.7109375" style="984" customWidth="1"/>
    <col min="13584" max="13584" width="8.85546875" style="984" customWidth="1"/>
    <col min="13585" max="13585" width="8.5703125" style="984" customWidth="1"/>
    <col min="13586" max="13586" width="9.140625" style="984" customWidth="1"/>
    <col min="13587" max="13587" width="15" style="984" customWidth="1"/>
    <col min="13588" max="13588" width="12.7109375" style="984" customWidth="1"/>
    <col min="13589" max="13589" width="12.28515625" style="984" customWidth="1"/>
    <col min="13590" max="13590" width="11.5703125" style="984" bestFit="1" customWidth="1"/>
    <col min="13591" max="13824" width="9.140625" style="984"/>
    <col min="13825" max="13825" width="3.5703125" style="984" customWidth="1"/>
    <col min="13826" max="13827" width="2.7109375" style="984" customWidth="1"/>
    <col min="13828" max="13828" width="3.42578125" style="984" customWidth="1"/>
    <col min="13829" max="13829" width="22.28515625" style="984" customWidth="1"/>
    <col min="13830" max="13830" width="0" style="984" hidden="1" customWidth="1"/>
    <col min="13831" max="13831" width="8.5703125" style="984" customWidth="1"/>
    <col min="13832" max="13832" width="9.28515625" style="984" customWidth="1"/>
    <col min="13833" max="13833" width="9.7109375" style="984" customWidth="1"/>
    <col min="13834" max="13834" width="10.5703125" style="984" customWidth="1"/>
    <col min="13835" max="13835" width="9.5703125" style="984" customWidth="1"/>
    <col min="13836" max="13836" width="9.7109375" style="984" customWidth="1"/>
    <col min="13837" max="13837" width="9.42578125" style="984" customWidth="1"/>
    <col min="13838" max="13838" width="9.85546875" style="984" customWidth="1"/>
    <col min="13839" max="13839" width="8.7109375" style="984" customWidth="1"/>
    <col min="13840" max="13840" width="8.85546875" style="984" customWidth="1"/>
    <col min="13841" max="13841" width="8.5703125" style="984" customWidth="1"/>
    <col min="13842" max="13842" width="9.140625" style="984" customWidth="1"/>
    <col min="13843" max="13843" width="15" style="984" customWidth="1"/>
    <col min="13844" max="13844" width="12.7109375" style="984" customWidth="1"/>
    <col min="13845" max="13845" width="12.28515625" style="984" customWidth="1"/>
    <col min="13846" max="13846" width="11.5703125" style="984" bestFit="1" customWidth="1"/>
    <col min="13847" max="14080" width="9.140625" style="984"/>
    <col min="14081" max="14081" width="3.5703125" style="984" customWidth="1"/>
    <col min="14082" max="14083" width="2.7109375" style="984" customWidth="1"/>
    <col min="14084" max="14084" width="3.42578125" style="984" customWidth="1"/>
    <col min="14085" max="14085" width="22.28515625" style="984" customWidth="1"/>
    <col min="14086" max="14086" width="0" style="984" hidden="1" customWidth="1"/>
    <col min="14087" max="14087" width="8.5703125" style="984" customWidth="1"/>
    <col min="14088" max="14088" width="9.28515625" style="984" customWidth="1"/>
    <col min="14089" max="14089" width="9.7109375" style="984" customWidth="1"/>
    <col min="14090" max="14090" width="10.5703125" style="984" customWidth="1"/>
    <col min="14091" max="14091" width="9.5703125" style="984" customWidth="1"/>
    <col min="14092" max="14092" width="9.7109375" style="984" customWidth="1"/>
    <col min="14093" max="14093" width="9.42578125" style="984" customWidth="1"/>
    <col min="14094" max="14094" width="9.85546875" style="984" customWidth="1"/>
    <col min="14095" max="14095" width="8.7109375" style="984" customWidth="1"/>
    <col min="14096" max="14096" width="8.85546875" style="984" customWidth="1"/>
    <col min="14097" max="14097" width="8.5703125" style="984" customWidth="1"/>
    <col min="14098" max="14098" width="9.140625" style="984" customWidth="1"/>
    <col min="14099" max="14099" width="15" style="984" customWidth="1"/>
    <col min="14100" max="14100" width="12.7109375" style="984" customWidth="1"/>
    <col min="14101" max="14101" width="12.28515625" style="984" customWidth="1"/>
    <col min="14102" max="14102" width="11.5703125" style="984" bestFit="1" customWidth="1"/>
    <col min="14103" max="14336" width="9.140625" style="984"/>
    <col min="14337" max="14337" width="3.5703125" style="984" customWidth="1"/>
    <col min="14338" max="14339" width="2.7109375" style="984" customWidth="1"/>
    <col min="14340" max="14340" width="3.42578125" style="984" customWidth="1"/>
    <col min="14341" max="14341" width="22.28515625" style="984" customWidth="1"/>
    <col min="14342" max="14342" width="0" style="984" hidden="1" customWidth="1"/>
    <col min="14343" max="14343" width="8.5703125" style="984" customWidth="1"/>
    <col min="14344" max="14344" width="9.28515625" style="984" customWidth="1"/>
    <col min="14345" max="14345" width="9.7109375" style="984" customWidth="1"/>
    <col min="14346" max="14346" width="10.5703125" style="984" customWidth="1"/>
    <col min="14347" max="14347" width="9.5703125" style="984" customWidth="1"/>
    <col min="14348" max="14348" width="9.7109375" style="984" customWidth="1"/>
    <col min="14349" max="14349" width="9.42578125" style="984" customWidth="1"/>
    <col min="14350" max="14350" width="9.85546875" style="984" customWidth="1"/>
    <col min="14351" max="14351" width="8.7109375" style="984" customWidth="1"/>
    <col min="14352" max="14352" width="8.85546875" style="984" customWidth="1"/>
    <col min="14353" max="14353" width="8.5703125" style="984" customWidth="1"/>
    <col min="14354" max="14354" width="9.140625" style="984" customWidth="1"/>
    <col min="14355" max="14355" width="15" style="984" customWidth="1"/>
    <col min="14356" max="14356" width="12.7109375" style="984" customWidth="1"/>
    <col min="14357" max="14357" width="12.28515625" style="984" customWidth="1"/>
    <col min="14358" max="14358" width="11.5703125" style="984" bestFit="1" customWidth="1"/>
    <col min="14359" max="14592" width="9.140625" style="984"/>
    <col min="14593" max="14593" width="3.5703125" style="984" customWidth="1"/>
    <col min="14594" max="14595" width="2.7109375" style="984" customWidth="1"/>
    <col min="14596" max="14596" width="3.42578125" style="984" customWidth="1"/>
    <col min="14597" max="14597" width="22.28515625" style="984" customWidth="1"/>
    <col min="14598" max="14598" width="0" style="984" hidden="1" customWidth="1"/>
    <col min="14599" max="14599" width="8.5703125" style="984" customWidth="1"/>
    <col min="14600" max="14600" width="9.28515625" style="984" customWidth="1"/>
    <col min="14601" max="14601" width="9.7109375" style="984" customWidth="1"/>
    <col min="14602" max="14602" width="10.5703125" style="984" customWidth="1"/>
    <col min="14603" max="14603" width="9.5703125" style="984" customWidth="1"/>
    <col min="14604" max="14604" width="9.7109375" style="984" customWidth="1"/>
    <col min="14605" max="14605" width="9.42578125" style="984" customWidth="1"/>
    <col min="14606" max="14606" width="9.85546875" style="984" customWidth="1"/>
    <col min="14607" max="14607" width="8.7109375" style="984" customWidth="1"/>
    <col min="14608" max="14608" width="8.85546875" style="984" customWidth="1"/>
    <col min="14609" max="14609" width="8.5703125" style="984" customWidth="1"/>
    <col min="14610" max="14610" width="9.140625" style="984" customWidth="1"/>
    <col min="14611" max="14611" width="15" style="984" customWidth="1"/>
    <col min="14612" max="14612" width="12.7109375" style="984" customWidth="1"/>
    <col min="14613" max="14613" width="12.28515625" style="984" customWidth="1"/>
    <col min="14614" max="14614" width="11.5703125" style="984" bestFit="1" customWidth="1"/>
    <col min="14615" max="14848" width="9.140625" style="984"/>
    <col min="14849" max="14849" width="3.5703125" style="984" customWidth="1"/>
    <col min="14850" max="14851" width="2.7109375" style="984" customWidth="1"/>
    <col min="14852" max="14852" width="3.42578125" style="984" customWidth="1"/>
    <col min="14853" max="14853" width="22.28515625" style="984" customWidth="1"/>
    <col min="14854" max="14854" width="0" style="984" hidden="1" customWidth="1"/>
    <col min="14855" max="14855" width="8.5703125" style="984" customWidth="1"/>
    <col min="14856" max="14856" width="9.28515625" style="984" customWidth="1"/>
    <col min="14857" max="14857" width="9.7109375" style="984" customWidth="1"/>
    <col min="14858" max="14858" width="10.5703125" style="984" customWidth="1"/>
    <col min="14859" max="14859" width="9.5703125" style="984" customWidth="1"/>
    <col min="14860" max="14860" width="9.7109375" style="984" customWidth="1"/>
    <col min="14861" max="14861" width="9.42578125" style="984" customWidth="1"/>
    <col min="14862" max="14862" width="9.85546875" style="984" customWidth="1"/>
    <col min="14863" max="14863" width="8.7109375" style="984" customWidth="1"/>
    <col min="14864" max="14864" width="8.85546875" style="984" customWidth="1"/>
    <col min="14865" max="14865" width="8.5703125" style="984" customWidth="1"/>
    <col min="14866" max="14866" width="9.140625" style="984" customWidth="1"/>
    <col min="14867" max="14867" width="15" style="984" customWidth="1"/>
    <col min="14868" max="14868" width="12.7109375" style="984" customWidth="1"/>
    <col min="14869" max="14869" width="12.28515625" style="984" customWidth="1"/>
    <col min="14870" max="14870" width="11.5703125" style="984" bestFit="1" customWidth="1"/>
    <col min="14871" max="15104" width="9.140625" style="984"/>
    <col min="15105" max="15105" width="3.5703125" style="984" customWidth="1"/>
    <col min="15106" max="15107" width="2.7109375" style="984" customWidth="1"/>
    <col min="15108" max="15108" width="3.42578125" style="984" customWidth="1"/>
    <col min="15109" max="15109" width="22.28515625" style="984" customWidth="1"/>
    <col min="15110" max="15110" width="0" style="984" hidden="1" customWidth="1"/>
    <col min="15111" max="15111" width="8.5703125" style="984" customWidth="1"/>
    <col min="15112" max="15112" width="9.28515625" style="984" customWidth="1"/>
    <col min="15113" max="15113" width="9.7109375" style="984" customWidth="1"/>
    <col min="15114" max="15114" width="10.5703125" style="984" customWidth="1"/>
    <col min="15115" max="15115" width="9.5703125" style="984" customWidth="1"/>
    <col min="15116" max="15116" width="9.7109375" style="984" customWidth="1"/>
    <col min="15117" max="15117" width="9.42578125" style="984" customWidth="1"/>
    <col min="15118" max="15118" width="9.85546875" style="984" customWidth="1"/>
    <col min="15119" max="15119" width="8.7109375" style="984" customWidth="1"/>
    <col min="15120" max="15120" width="8.85546875" style="984" customWidth="1"/>
    <col min="15121" max="15121" width="8.5703125" style="984" customWidth="1"/>
    <col min="15122" max="15122" width="9.140625" style="984" customWidth="1"/>
    <col min="15123" max="15123" width="15" style="984" customWidth="1"/>
    <col min="15124" max="15124" width="12.7109375" style="984" customWidth="1"/>
    <col min="15125" max="15125" width="12.28515625" style="984" customWidth="1"/>
    <col min="15126" max="15126" width="11.5703125" style="984" bestFit="1" customWidth="1"/>
    <col min="15127" max="15360" width="9.140625" style="984"/>
    <col min="15361" max="15361" width="3.5703125" style="984" customWidth="1"/>
    <col min="15362" max="15363" width="2.7109375" style="984" customWidth="1"/>
    <col min="15364" max="15364" width="3.42578125" style="984" customWidth="1"/>
    <col min="15365" max="15365" width="22.28515625" style="984" customWidth="1"/>
    <col min="15366" max="15366" width="0" style="984" hidden="1" customWidth="1"/>
    <col min="15367" max="15367" width="8.5703125" style="984" customWidth="1"/>
    <col min="15368" max="15368" width="9.28515625" style="984" customWidth="1"/>
    <col min="15369" max="15369" width="9.7109375" style="984" customWidth="1"/>
    <col min="15370" max="15370" width="10.5703125" style="984" customWidth="1"/>
    <col min="15371" max="15371" width="9.5703125" style="984" customWidth="1"/>
    <col min="15372" max="15372" width="9.7109375" style="984" customWidth="1"/>
    <col min="15373" max="15373" width="9.42578125" style="984" customWidth="1"/>
    <col min="15374" max="15374" width="9.85546875" style="984" customWidth="1"/>
    <col min="15375" max="15375" width="8.7109375" style="984" customWidth="1"/>
    <col min="15376" max="15376" width="8.85546875" style="984" customWidth="1"/>
    <col min="15377" max="15377" width="8.5703125" style="984" customWidth="1"/>
    <col min="15378" max="15378" width="9.140625" style="984" customWidth="1"/>
    <col min="15379" max="15379" width="15" style="984" customWidth="1"/>
    <col min="15380" max="15380" width="12.7109375" style="984" customWidth="1"/>
    <col min="15381" max="15381" width="12.28515625" style="984" customWidth="1"/>
    <col min="15382" max="15382" width="11.5703125" style="984" bestFit="1" customWidth="1"/>
    <col min="15383" max="15616" width="9.140625" style="984"/>
    <col min="15617" max="15617" width="3.5703125" style="984" customWidth="1"/>
    <col min="15618" max="15619" width="2.7109375" style="984" customWidth="1"/>
    <col min="15620" max="15620" width="3.42578125" style="984" customWidth="1"/>
    <col min="15621" max="15621" width="22.28515625" style="984" customWidth="1"/>
    <col min="15622" max="15622" width="0" style="984" hidden="1" customWidth="1"/>
    <col min="15623" max="15623" width="8.5703125" style="984" customWidth="1"/>
    <col min="15624" max="15624" width="9.28515625" style="984" customWidth="1"/>
    <col min="15625" max="15625" width="9.7109375" style="984" customWidth="1"/>
    <col min="15626" max="15626" width="10.5703125" style="984" customWidth="1"/>
    <col min="15627" max="15627" width="9.5703125" style="984" customWidth="1"/>
    <col min="15628" max="15628" width="9.7109375" style="984" customWidth="1"/>
    <col min="15629" max="15629" width="9.42578125" style="984" customWidth="1"/>
    <col min="15630" max="15630" width="9.85546875" style="984" customWidth="1"/>
    <col min="15631" max="15631" width="8.7109375" style="984" customWidth="1"/>
    <col min="15632" max="15632" width="8.85546875" style="984" customWidth="1"/>
    <col min="15633" max="15633" width="8.5703125" style="984" customWidth="1"/>
    <col min="15634" max="15634" width="9.140625" style="984" customWidth="1"/>
    <col min="15635" max="15635" width="15" style="984" customWidth="1"/>
    <col min="15636" max="15636" width="12.7109375" style="984" customWidth="1"/>
    <col min="15637" max="15637" width="12.28515625" style="984" customWidth="1"/>
    <col min="15638" max="15638" width="11.5703125" style="984" bestFit="1" customWidth="1"/>
    <col min="15639" max="15872" width="9.140625" style="984"/>
    <col min="15873" max="15873" width="3.5703125" style="984" customWidth="1"/>
    <col min="15874" max="15875" width="2.7109375" style="984" customWidth="1"/>
    <col min="15876" max="15876" width="3.42578125" style="984" customWidth="1"/>
    <col min="15877" max="15877" width="22.28515625" style="984" customWidth="1"/>
    <col min="15878" max="15878" width="0" style="984" hidden="1" customWidth="1"/>
    <col min="15879" max="15879" width="8.5703125" style="984" customWidth="1"/>
    <col min="15880" max="15880" width="9.28515625" style="984" customWidth="1"/>
    <col min="15881" max="15881" width="9.7109375" style="984" customWidth="1"/>
    <col min="15882" max="15882" width="10.5703125" style="984" customWidth="1"/>
    <col min="15883" max="15883" width="9.5703125" style="984" customWidth="1"/>
    <col min="15884" max="15884" width="9.7109375" style="984" customWidth="1"/>
    <col min="15885" max="15885" width="9.42578125" style="984" customWidth="1"/>
    <col min="15886" max="15886" width="9.85546875" style="984" customWidth="1"/>
    <col min="15887" max="15887" width="8.7109375" style="984" customWidth="1"/>
    <col min="15888" max="15888" width="8.85546875" style="984" customWidth="1"/>
    <col min="15889" max="15889" width="8.5703125" style="984" customWidth="1"/>
    <col min="15890" max="15890" width="9.140625" style="984" customWidth="1"/>
    <col min="15891" max="15891" width="15" style="984" customWidth="1"/>
    <col min="15892" max="15892" width="12.7109375" style="984" customWidth="1"/>
    <col min="15893" max="15893" width="12.28515625" style="984" customWidth="1"/>
    <col min="15894" max="15894" width="11.5703125" style="984" bestFit="1" customWidth="1"/>
    <col min="15895" max="16128" width="9.140625" style="984"/>
    <col min="16129" max="16129" width="3.5703125" style="984" customWidth="1"/>
    <col min="16130" max="16131" width="2.7109375" style="984" customWidth="1"/>
    <col min="16132" max="16132" width="3.42578125" style="984" customWidth="1"/>
    <col min="16133" max="16133" width="22.28515625" style="984" customWidth="1"/>
    <col min="16134" max="16134" width="0" style="984" hidden="1" customWidth="1"/>
    <col min="16135" max="16135" width="8.5703125" style="984" customWidth="1"/>
    <col min="16136" max="16136" width="9.28515625" style="984" customWidth="1"/>
    <col min="16137" max="16137" width="9.7109375" style="984" customWidth="1"/>
    <col min="16138" max="16138" width="10.5703125" style="984" customWidth="1"/>
    <col min="16139" max="16139" width="9.5703125" style="984" customWidth="1"/>
    <col min="16140" max="16140" width="9.7109375" style="984" customWidth="1"/>
    <col min="16141" max="16141" width="9.42578125" style="984" customWidth="1"/>
    <col min="16142" max="16142" width="9.85546875" style="984" customWidth="1"/>
    <col min="16143" max="16143" width="8.7109375" style="984" customWidth="1"/>
    <col min="16144" max="16144" width="8.85546875" style="984" customWidth="1"/>
    <col min="16145" max="16145" width="8.5703125" style="984" customWidth="1"/>
    <col min="16146" max="16146" width="9.140625" style="984" customWidth="1"/>
    <col min="16147" max="16147" width="15" style="984" customWidth="1"/>
    <col min="16148" max="16148" width="12.7109375" style="984" customWidth="1"/>
    <col min="16149" max="16149" width="12.28515625" style="984" customWidth="1"/>
    <col min="16150" max="16150" width="11.5703125" style="984" bestFit="1" customWidth="1"/>
    <col min="16151" max="16384" width="9.140625" style="984"/>
  </cols>
  <sheetData>
    <row r="1" spans="1:22" ht="13.5">
      <c r="A1" s="983"/>
      <c r="B1" s="2206" t="s">
        <v>165</v>
      </c>
      <c r="C1" s="2206"/>
      <c r="D1" s="2206"/>
      <c r="E1" s="2206"/>
      <c r="F1" s="2206"/>
      <c r="G1" s="2206"/>
      <c r="H1" s="2206"/>
      <c r="I1" s="2206"/>
      <c r="J1" s="2206"/>
      <c r="K1" s="2206"/>
      <c r="L1" s="2206"/>
      <c r="M1" s="2206"/>
      <c r="N1" s="2206"/>
      <c r="O1" s="2206"/>
      <c r="P1" s="2206"/>
      <c r="Q1" s="2206"/>
      <c r="R1" s="2206"/>
    </row>
    <row r="2" spans="1:22" ht="12" customHeight="1">
      <c r="A2" s="985"/>
      <c r="B2" s="2207"/>
      <c r="C2" s="2207"/>
      <c r="D2" s="2207"/>
      <c r="E2" s="2207"/>
      <c r="F2" s="2207"/>
      <c r="G2" s="2207"/>
      <c r="H2" s="2207"/>
      <c r="I2" s="2207"/>
      <c r="J2" s="2207"/>
      <c r="K2" s="2207"/>
      <c r="L2" s="2207"/>
      <c r="M2" s="2207"/>
      <c r="N2" s="2207"/>
      <c r="O2" s="2207"/>
      <c r="P2" s="2207"/>
      <c r="Q2" s="2207"/>
      <c r="R2" s="2207"/>
    </row>
    <row r="3" spans="1:22" ht="12" customHeight="1">
      <c r="A3" s="2207" t="s">
        <v>1055</v>
      </c>
      <c r="B3" s="2207"/>
      <c r="C3" s="2207"/>
      <c r="D3" s="2207"/>
      <c r="E3" s="2207"/>
      <c r="F3" s="2207"/>
      <c r="G3" s="2207"/>
      <c r="H3" s="2207"/>
      <c r="I3" s="2207"/>
      <c r="J3" s="2207"/>
      <c r="K3" s="2207"/>
      <c r="L3" s="2207"/>
      <c r="M3" s="2207"/>
      <c r="N3" s="2207"/>
      <c r="O3" s="2207"/>
      <c r="P3" s="2207"/>
      <c r="Q3" s="2207"/>
      <c r="R3" s="2207"/>
    </row>
    <row r="4" spans="1:22" ht="12" customHeight="1">
      <c r="A4" s="986"/>
      <c r="B4" s="987"/>
      <c r="C4" s="987"/>
      <c r="D4" s="987"/>
      <c r="E4" s="988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</row>
    <row r="5" spans="1:22" ht="12.75" customHeight="1">
      <c r="A5" s="989" t="s">
        <v>166</v>
      </c>
      <c r="B5" s="2208" t="s">
        <v>1056</v>
      </c>
      <c r="C5" s="2208"/>
      <c r="D5" s="2208"/>
      <c r="E5" s="2208"/>
      <c r="F5" s="2208"/>
      <c r="G5" s="2208"/>
      <c r="H5" s="2208"/>
      <c r="I5" s="2208"/>
      <c r="J5" s="2208"/>
      <c r="K5" s="2208"/>
      <c r="L5" s="2208"/>
      <c r="M5" s="2208"/>
      <c r="N5" s="2208"/>
      <c r="O5" s="2208"/>
      <c r="P5" s="2208"/>
      <c r="Q5" s="2208"/>
      <c r="R5" s="990"/>
    </row>
    <row r="6" spans="1:22" ht="9.75" customHeight="1" thickBot="1">
      <c r="B6" s="991"/>
      <c r="C6" s="992"/>
      <c r="D6" s="992"/>
      <c r="E6" s="993"/>
      <c r="F6" s="994"/>
      <c r="G6" s="994"/>
      <c r="H6" s="994"/>
      <c r="I6" s="994"/>
      <c r="J6" s="995"/>
      <c r="K6" s="995"/>
      <c r="L6" s="995"/>
      <c r="M6" s="995"/>
      <c r="N6" s="2209" t="s">
        <v>168</v>
      </c>
      <c r="O6" s="2209"/>
      <c r="P6" s="2209"/>
      <c r="Q6" s="2209"/>
      <c r="R6" s="2209"/>
    </row>
    <row r="7" spans="1:22" ht="21" customHeight="1">
      <c r="A7" s="2210" t="s">
        <v>169</v>
      </c>
      <c r="B7" s="2212" t="s">
        <v>170</v>
      </c>
      <c r="C7" s="2214" t="s">
        <v>171</v>
      </c>
      <c r="D7" s="2216" t="s">
        <v>172</v>
      </c>
      <c r="E7" s="2218" t="s">
        <v>173</v>
      </c>
      <c r="F7" s="2204" t="s">
        <v>174</v>
      </c>
      <c r="G7" s="2205" t="s">
        <v>175</v>
      </c>
      <c r="H7" s="2205"/>
      <c r="I7" s="2205"/>
      <c r="J7" s="2205"/>
      <c r="K7" s="2205" t="s">
        <v>176</v>
      </c>
      <c r="L7" s="2205"/>
      <c r="M7" s="2205"/>
      <c r="N7" s="2205"/>
      <c r="O7" s="2205" t="s">
        <v>177</v>
      </c>
      <c r="P7" s="2205"/>
      <c r="Q7" s="2205"/>
      <c r="R7" s="2205"/>
    </row>
    <row r="8" spans="1:22" ht="30.75" customHeight="1" thickBot="1">
      <c r="A8" s="2211"/>
      <c r="B8" s="2213"/>
      <c r="C8" s="2215"/>
      <c r="D8" s="2217"/>
      <c r="E8" s="2219"/>
      <c r="F8" s="2204"/>
      <c r="G8" s="996" t="s">
        <v>178</v>
      </c>
      <c r="H8" s="996" t="s">
        <v>179</v>
      </c>
      <c r="I8" s="996" t="s">
        <v>180</v>
      </c>
      <c r="J8" s="996" t="s">
        <v>181</v>
      </c>
      <c r="K8" s="996" t="s">
        <v>178</v>
      </c>
      <c r="L8" s="996" t="s">
        <v>179</v>
      </c>
      <c r="M8" s="996" t="s">
        <v>180</v>
      </c>
      <c r="N8" s="996" t="s">
        <v>181</v>
      </c>
      <c r="O8" s="996" t="s">
        <v>178</v>
      </c>
      <c r="P8" s="996" t="s">
        <v>179</v>
      </c>
      <c r="Q8" s="996" t="s">
        <v>180</v>
      </c>
      <c r="R8" s="996" t="s">
        <v>181</v>
      </c>
    </row>
    <row r="9" spans="1:22" ht="11.25" customHeight="1" thickBot="1">
      <c r="A9" s="997" t="s">
        <v>13</v>
      </c>
      <c r="B9" s="998" t="s">
        <v>182</v>
      </c>
      <c r="C9" s="998" t="s">
        <v>183</v>
      </c>
      <c r="D9" s="999" t="s">
        <v>184</v>
      </c>
      <c r="E9" s="1000" t="s">
        <v>184</v>
      </c>
      <c r="F9" s="1001"/>
      <c r="G9" s="1002">
        <v>5</v>
      </c>
      <c r="H9" s="1002">
        <v>6</v>
      </c>
      <c r="I9" s="1002">
        <v>7</v>
      </c>
      <c r="J9" s="1002">
        <v>8</v>
      </c>
      <c r="K9" s="1002">
        <v>9</v>
      </c>
      <c r="L9" s="1002"/>
      <c r="M9" s="1002">
        <v>11</v>
      </c>
      <c r="N9" s="1002">
        <v>12</v>
      </c>
      <c r="O9" s="996">
        <v>13</v>
      </c>
      <c r="P9" s="996">
        <v>14</v>
      </c>
      <c r="Q9" s="996">
        <v>15</v>
      </c>
      <c r="R9" s="996">
        <v>16</v>
      </c>
    </row>
    <row r="10" spans="1:22" ht="57.75" customHeight="1" thickBot="1">
      <c r="A10" s="1003">
        <v>2000</v>
      </c>
      <c r="B10" s="1004" t="s">
        <v>185</v>
      </c>
      <c r="C10" s="1005" t="s">
        <v>17</v>
      </c>
      <c r="D10" s="1006" t="s">
        <v>17</v>
      </c>
      <c r="E10" s="1007" t="s">
        <v>186</v>
      </c>
      <c r="F10" s="1008"/>
      <c r="G10" s="1009">
        <f>K10+O10-'[4]ekam erams bashx nor'!L140</f>
        <v>1005336.3399999999</v>
      </c>
      <c r="H10" s="1009">
        <f>L10+P10-'[4]ekam erams bashx nor'!M140</f>
        <v>1603655.318</v>
      </c>
      <c r="I10" s="1010">
        <f>M10+Q10-'[4]ekam erams bashx nor'!N140</f>
        <v>2051245.7290000003</v>
      </c>
      <c r="J10" s="1009">
        <f>N10+R10-'[4]ekam erams bashx nor'!O140</f>
        <v>2362870.3292999999</v>
      </c>
      <c r="K10" s="1010">
        <f t="shared" ref="K10:R10" si="0">K11+K46+K64+K90+K143+K163+K183+K212+K242+K273+K305</f>
        <v>298435.924</v>
      </c>
      <c r="L10" s="1010">
        <f t="shared" si="0"/>
        <v>634754.97400000005</v>
      </c>
      <c r="M10" s="1010">
        <f t="shared" si="0"/>
        <v>837748.03</v>
      </c>
      <c r="N10" s="1010">
        <f>N11+N46+N64+N90+N143+N163+N183+N212+N242+N273+N305</f>
        <v>1049372.6302999998</v>
      </c>
      <c r="O10" s="1010">
        <f t="shared" si="0"/>
        <v>756900.41599999997</v>
      </c>
      <c r="P10" s="1010">
        <f t="shared" si="0"/>
        <v>1068900.344</v>
      </c>
      <c r="Q10" s="1010">
        <f t="shared" si="0"/>
        <v>1313497.699</v>
      </c>
      <c r="R10" s="1010">
        <f t="shared" si="0"/>
        <v>1413497.699</v>
      </c>
      <c r="S10" s="1011"/>
      <c r="T10" s="1012"/>
      <c r="U10" s="1013"/>
      <c r="V10" s="1013"/>
    </row>
    <row r="11" spans="1:22" ht="71.25" customHeight="1">
      <c r="A11" s="1014">
        <v>2100</v>
      </c>
      <c r="B11" s="1015" t="s">
        <v>187</v>
      </c>
      <c r="C11" s="1016" t="s">
        <v>188</v>
      </c>
      <c r="D11" s="1017" t="s">
        <v>188</v>
      </c>
      <c r="E11" s="1018" t="s">
        <v>189</v>
      </c>
      <c r="F11" s="1019" t="s">
        <v>190</v>
      </c>
      <c r="G11" s="1020">
        <f t="shared" ref="G11:J74" si="1">K11+O11</f>
        <v>102099.262</v>
      </c>
      <c r="H11" s="1020">
        <f t="shared" si="1"/>
        <v>186155.61200000002</v>
      </c>
      <c r="I11" s="1020">
        <f t="shared" si="1"/>
        <v>251668.462</v>
      </c>
      <c r="J11" s="1020">
        <f t="shared" si="1"/>
        <v>331082.03029999998</v>
      </c>
      <c r="K11" s="1020">
        <f>K13+K18+K22+K27+K30+K33+K36+K39</f>
        <v>88549.262000000002</v>
      </c>
      <c r="L11" s="1020">
        <f t="shared" ref="L11:R11" si="2">L13+L18+L22+L27+L30+L33+L36+L39</f>
        <v>172605.61200000002</v>
      </c>
      <c r="M11" s="1021">
        <f t="shared" si="2"/>
        <v>238118.462</v>
      </c>
      <c r="N11" s="1020">
        <f>N13+N18+N22+N27+N30+N33+N36+N39</f>
        <v>317532.03029999998</v>
      </c>
      <c r="O11" s="1022">
        <f t="shared" si="2"/>
        <v>13550</v>
      </c>
      <c r="P11" s="1022">
        <f t="shared" si="2"/>
        <v>13550</v>
      </c>
      <c r="Q11" s="1022">
        <f>Q13+Q18+Q22+Q27+Q30+Q33+Q36+Q39</f>
        <v>13550</v>
      </c>
      <c r="R11" s="1022">
        <f t="shared" si="2"/>
        <v>13550</v>
      </c>
    </row>
    <row r="12" spans="1:22" ht="10.5" customHeight="1">
      <c r="A12" s="1023"/>
      <c r="B12" s="1015"/>
      <c r="C12" s="1016"/>
      <c r="D12" s="1017"/>
      <c r="E12" s="1024" t="s">
        <v>191</v>
      </c>
      <c r="F12" s="1025"/>
      <c r="G12" s="1026"/>
      <c r="H12" s="1026"/>
      <c r="I12" s="1026"/>
      <c r="J12" s="1026"/>
      <c r="K12" s="1027"/>
      <c r="L12" s="1028"/>
      <c r="M12" s="1027"/>
      <c r="N12" s="1027"/>
      <c r="O12" s="1027"/>
      <c r="P12" s="1027"/>
      <c r="Q12" s="1027"/>
      <c r="R12" s="1027"/>
    </row>
    <row r="13" spans="1:22" ht="63.75" customHeight="1">
      <c r="A13" s="1029">
        <v>2110</v>
      </c>
      <c r="B13" s="1015" t="s">
        <v>187</v>
      </c>
      <c r="C13" s="1030" t="s">
        <v>13</v>
      </c>
      <c r="D13" s="1031" t="s">
        <v>188</v>
      </c>
      <c r="E13" s="1032" t="s">
        <v>192</v>
      </c>
      <c r="F13" s="1033" t="s">
        <v>193</v>
      </c>
      <c r="G13" s="1034">
        <f t="shared" si="1"/>
        <v>66947.5</v>
      </c>
      <c r="H13" s="1034">
        <f t="shared" si="1"/>
        <v>134780</v>
      </c>
      <c r="I13" s="1034">
        <f t="shared" si="1"/>
        <v>184519</v>
      </c>
      <c r="J13" s="1034">
        <f t="shared" si="1"/>
        <v>248293.7303</v>
      </c>
      <c r="K13" s="1034">
        <f>K15+K16+K17</f>
        <v>63947.5</v>
      </c>
      <c r="L13" s="1034">
        <f t="shared" ref="L13:R13" si="3">L15+L16+L17</f>
        <v>131780</v>
      </c>
      <c r="M13" s="1034">
        <f t="shared" si="3"/>
        <v>181519</v>
      </c>
      <c r="N13" s="1034">
        <f t="shared" si="3"/>
        <v>245293.7303</v>
      </c>
      <c r="O13" s="1035">
        <f t="shared" si="3"/>
        <v>3000</v>
      </c>
      <c r="P13" s="1035">
        <f t="shared" si="3"/>
        <v>3000</v>
      </c>
      <c r="Q13" s="1035">
        <f t="shared" si="3"/>
        <v>3000</v>
      </c>
      <c r="R13" s="1035">
        <f t="shared" si="3"/>
        <v>3000</v>
      </c>
    </row>
    <row r="14" spans="1:22" ht="11.25" customHeight="1">
      <c r="A14" s="1029"/>
      <c r="B14" s="1015"/>
      <c r="C14" s="1030"/>
      <c r="D14" s="1031"/>
      <c r="E14" s="1024" t="s">
        <v>194</v>
      </c>
      <c r="F14" s="1036"/>
      <c r="G14" s="1026"/>
      <c r="H14" s="1026"/>
      <c r="I14" s="1026"/>
      <c r="J14" s="1026"/>
      <c r="K14" s="1037"/>
      <c r="L14" s="1038"/>
      <c r="M14" s="1037"/>
      <c r="N14" s="1037"/>
      <c r="O14" s="1037"/>
      <c r="P14" s="1037"/>
      <c r="Q14" s="1037"/>
      <c r="R14" s="1037"/>
    </row>
    <row r="15" spans="1:22" ht="37.5" customHeight="1">
      <c r="A15" s="1029">
        <v>2111</v>
      </c>
      <c r="B15" s="1039" t="s">
        <v>187</v>
      </c>
      <c r="C15" s="1040" t="s">
        <v>13</v>
      </c>
      <c r="D15" s="1041" t="s">
        <v>13</v>
      </c>
      <c r="E15" s="1024" t="s">
        <v>195</v>
      </c>
      <c r="F15" s="1025" t="s">
        <v>196</v>
      </c>
      <c r="G15" s="1010">
        <f t="shared" si="1"/>
        <v>66947.5</v>
      </c>
      <c r="H15" s="1010">
        <f t="shared" si="1"/>
        <v>134780</v>
      </c>
      <c r="I15" s="1010">
        <f t="shared" si="1"/>
        <v>184519</v>
      </c>
      <c r="J15" s="1010">
        <f t="shared" si="1"/>
        <v>248293.7303</v>
      </c>
      <c r="K15" s="1028">
        <f>[4]aparat!G32</f>
        <v>63947.5</v>
      </c>
      <c r="L15" s="1028">
        <f>[4]aparat!H32</f>
        <v>131780</v>
      </c>
      <c r="M15" s="1028">
        <f>[4]aparat!I32</f>
        <v>181519</v>
      </c>
      <c r="N15" s="1028">
        <f>[4]aparat!J32</f>
        <v>245293.7303</v>
      </c>
      <c r="O15" s="1042">
        <f>[4]aparat!G150</f>
        <v>3000</v>
      </c>
      <c r="P15" s="1042">
        <f>[4]aparat!H150</f>
        <v>3000</v>
      </c>
      <c r="Q15" s="1042">
        <f>[4]aparat!I150</f>
        <v>3000</v>
      </c>
      <c r="R15" s="1042">
        <f>[4]aparat!J150</f>
        <v>3000</v>
      </c>
    </row>
    <row r="16" spans="1:22" ht="12" hidden="1" customHeight="1">
      <c r="A16" s="1029">
        <v>2112</v>
      </c>
      <c r="B16" s="1039" t="s">
        <v>187</v>
      </c>
      <c r="C16" s="1040" t="s">
        <v>13</v>
      </c>
      <c r="D16" s="1041" t="s">
        <v>182</v>
      </c>
      <c r="E16" s="1024" t="s">
        <v>197</v>
      </c>
      <c r="F16" s="1025" t="s">
        <v>198</v>
      </c>
      <c r="G16" s="1026">
        <f t="shared" si="1"/>
        <v>0</v>
      </c>
      <c r="H16" s="1026">
        <f t="shared" si="1"/>
        <v>0</v>
      </c>
      <c r="I16" s="1026">
        <f t="shared" si="1"/>
        <v>0</v>
      </c>
      <c r="J16" s="1026">
        <f t="shared" si="1"/>
        <v>0</v>
      </c>
      <c r="K16" s="1027"/>
      <c r="L16" s="1028"/>
      <c r="M16" s="1027"/>
      <c r="N16" s="1027"/>
      <c r="O16" s="1027"/>
      <c r="P16" s="1027"/>
      <c r="Q16" s="1027"/>
      <c r="R16" s="1027"/>
    </row>
    <row r="17" spans="1:18" ht="12" hidden="1" customHeight="1">
      <c r="A17" s="1029">
        <v>2113</v>
      </c>
      <c r="B17" s="1039" t="s">
        <v>187</v>
      </c>
      <c r="C17" s="1040" t="s">
        <v>13</v>
      </c>
      <c r="D17" s="1041" t="s">
        <v>183</v>
      </c>
      <c r="E17" s="1024" t="s">
        <v>199</v>
      </c>
      <c r="F17" s="1025" t="s">
        <v>200</v>
      </c>
      <c r="G17" s="1026">
        <f t="shared" si="1"/>
        <v>0</v>
      </c>
      <c r="H17" s="1026">
        <f t="shared" si="1"/>
        <v>0</v>
      </c>
      <c r="I17" s="1026">
        <f t="shared" si="1"/>
        <v>0</v>
      </c>
      <c r="J17" s="1026">
        <f t="shared" si="1"/>
        <v>0</v>
      </c>
      <c r="K17" s="1027"/>
      <c r="L17" s="1028"/>
      <c r="M17" s="1027"/>
      <c r="N17" s="1027"/>
      <c r="O17" s="1027"/>
      <c r="P17" s="1027"/>
      <c r="Q17" s="1027"/>
      <c r="R17" s="1027"/>
    </row>
    <row r="18" spans="1:18" ht="12" hidden="1" customHeight="1">
      <c r="A18" s="1029">
        <v>2120</v>
      </c>
      <c r="B18" s="1015" t="s">
        <v>187</v>
      </c>
      <c r="C18" s="1030" t="s">
        <v>182</v>
      </c>
      <c r="D18" s="1031" t="s">
        <v>188</v>
      </c>
      <c r="E18" s="1032" t="s">
        <v>201</v>
      </c>
      <c r="F18" s="1043" t="s">
        <v>202</v>
      </c>
      <c r="G18" s="1026">
        <f t="shared" si="1"/>
        <v>0</v>
      </c>
      <c r="H18" s="1026">
        <f t="shared" si="1"/>
        <v>0</v>
      </c>
      <c r="I18" s="1026">
        <f t="shared" si="1"/>
        <v>0</v>
      </c>
      <c r="J18" s="1026">
        <f t="shared" si="1"/>
        <v>0</v>
      </c>
      <c r="K18" s="1027">
        <f>K20+K21</f>
        <v>0</v>
      </c>
      <c r="L18" s="1028">
        <f t="shared" ref="L18:R18" si="4">L20+L21</f>
        <v>0</v>
      </c>
      <c r="M18" s="1027">
        <f t="shared" si="4"/>
        <v>0</v>
      </c>
      <c r="N18" s="1027">
        <f t="shared" si="4"/>
        <v>0</v>
      </c>
      <c r="O18" s="1027">
        <f t="shared" si="4"/>
        <v>0</v>
      </c>
      <c r="P18" s="1027">
        <f t="shared" si="4"/>
        <v>0</v>
      </c>
      <c r="Q18" s="1027">
        <f t="shared" si="4"/>
        <v>0</v>
      </c>
      <c r="R18" s="1027">
        <f t="shared" si="4"/>
        <v>0</v>
      </c>
    </row>
    <row r="19" spans="1:18" ht="12" hidden="1" customHeight="1">
      <c r="A19" s="1029"/>
      <c r="B19" s="1015"/>
      <c r="C19" s="1030"/>
      <c r="D19" s="1031"/>
      <c r="E19" s="1024" t="s">
        <v>194</v>
      </c>
      <c r="F19" s="1036"/>
      <c r="G19" s="1026"/>
      <c r="H19" s="1026"/>
      <c r="I19" s="1026"/>
      <c r="J19" s="1026"/>
      <c r="K19" s="1027"/>
      <c r="L19" s="1028"/>
      <c r="M19" s="1027"/>
      <c r="N19" s="1037"/>
      <c r="O19" s="1037"/>
      <c r="P19" s="1037"/>
      <c r="Q19" s="1037"/>
      <c r="R19" s="1037"/>
    </row>
    <row r="20" spans="1:18" ht="12" hidden="1" customHeight="1">
      <c r="A20" s="1029">
        <v>2121</v>
      </c>
      <c r="B20" s="1039" t="s">
        <v>187</v>
      </c>
      <c r="C20" s="1040" t="s">
        <v>182</v>
      </c>
      <c r="D20" s="1041" t="s">
        <v>13</v>
      </c>
      <c r="E20" s="1044" t="s">
        <v>203</v>
      </c>
      <c r="F20" s="1025" t="s">
        <v>204</v>
      </c>
      <c r="G20" s="1026">
        <f t="shared" si="1"/>
        <v>0</v>
      </c>
      <c r="H20" s="1026">
        <f t="shared" si="1"/>
        <v>0</v>
      </c>
      <c r="I20" s="1026">
        <f t="shared" si="1"/>
        <v>0</v>
      </c>
      <c r="J20" s="1026">
        <f t="shared" si="1"/>
        <v>0</v>
      </c>
      <c r="K20" s="1027"/>
      <c r="L20" s="1028"/>
      <c r="M20" s="1027"/>
      <c r="N20" s="1027"/>
      <c r="O20" s="1027"/>
      <c r="P20" s="1027"/>
      <c r="Q20" s="1027"/>
      <c r="R20" s="1027"/>
    </row>
    <row r="21" spans="1:18" ht="12" hidden="1" customHeight="1">
      <c r="A21" s="1029">
        <v>2122</v>
      </c>
      <c r="B21" s="1039" t="s">
        <v>187</v>
      </c>
      <c r="C21" s="1040" t="s">
        <v>182</v>
      </c>
      <c r="D21" s="1041" t="s">
        <v>182</v>
      </c>
      <c r="E21" s="1024" t="s">
        <v>205</v>
      </c>
      <c r="F21" s="1025" t="s">
        <v>206</v>
      </c>
      <c r="G21" s="1026">
        <f t="shared" si="1"/>
        <v>0</v>
      </c>
      <c r="H21" s="1026">
        <f t="shared" si="1"/>
        <v>0</v>
      </c>
      <c r="I21" s="1026">
        <f t="shared" si="1"/>
        <v>0</v>
      </c>
      <c r="J21" s="1026">
        <f t="shared" si="1"/>
        <v>0</v>
      </c>
      <c r="K21" s="1027"/>
      <c r="L21" s="1028"/>
      <c r="M21" s="1027"/>
      <c r="N21" s="1027"/>
      <c r="O21" s="1027"/>
      <c r="P21" s="1027"/>
      <c r="Q21" s="1027"/>
      <c r="R21" s="1027"/>
    </row>
    <row r="22" spans="1:18" ht="24" customHeight="1">
      <c r="A22" s="1029">
        <v>2130</v>
      </c>
      <c r="B22" s="1015" t="s">
        <v>187</v>
      </c>
      <c r="C22" s="1030" t="s">
        <v>183</v>
      </c>
      <c r="D22" s="1031" t="s">
        <v>188</v>
      </c>
      <c r="E22" s="1032" t="s">
        <v>207</v>
      </c>
      <c r="F22" s="1045" t="s">
        <v>208</v>
      </c>
      <c r="G22" s="1010">
        <f t="shared" si="1"/>
        <v>1174.6219999999998</v>
      </c>
      <c r="H22" s="1010">
        <f t="shared" si="1"/>
        <v>2338.6220000000003</v>
      </c>
      <c r="I22" s="1010">
        <f t="shared" si="1"/>
        <v>3505.1219999999998</v>
      </c>
      <c r="J22" s="1010">
        <f t="shared" si="1"/>
        <v>4155</v>
      </c>
      <c r="K22" s="1028">
        <f>K24+K25+K26</f>
        <v>1174.6219999999998</v>
      </c>
      <c r="L22" s="1028">
        <f t="shared" ref="L22:R22" si="5">L24+L25+L26</f>
        <v>2338.6220000000003</v>
      </c>
      <c r="M22" s="1028">
        <f t="shared" si="5"/>
        <v>3505.1219999999998</v>
      </c>
      <c r="N22" s="1028">
        <f t="shared" si="5"/>
        <v>4155</v>
      </c>
      <c r="O22" s="1042">
        <f t="shared" si="5"/>
        <v>0</v>
      </c>
      <c r="P22" s="1042">
        <f t="shared" si="5"/>
        <v>0</v>
      </c>
      <c r="Q22" s="1042">
        <f t="shared" si="5"/>
        <v>0</v>
      </c>
      <c r="R22" s="1042">
        <f t="shared" si="5"/>
        <v>0</v>
      </c>
    </row>
    <row r="23" spans="1:18" ht="12.75" customHeight="1">
      <c r="A23" s="1029"/>
      <c r="B23" s="1015"/>
      <c r="C23" s="1030"/>
      <c r="D23" s="1031"/>
      <c r="E23" s="1024" t="s">
        <v>194</v>
      </c>
      <c r="F23" s="1036"/>
      <c r="G23" s="1010"/>
      <c r="H23" s="1010"/>
      <c r="I23" s="1010"/>
      <c r="J23" s="1010"/>
      <c r="K23" s="1028"/>
      <c r="L23" s="1028"/>
      <c r="M23" s="1028"/>
      <c r="N23" s="1038"/>
      <c r="O23" s="1046"/>
      <c r="P23" s="1046"/>
      <c r="Q23" s="1046"/>
      <c r="R23" s="1046"/>
    </row>
    <row r="24" spans="1:18" ht="12" hidden="1" customHeight="1">
      <c r="A24" s="1029">
        <v>2131</v>
      </c>
      <c r="B24" s="1039" t="s">
        <v>187</v>
      </c>
      <c r="C24" s="1040" t="s">
        <v>183</v>
      </c>
      <c r="D24" s="1041" t="s">
        <v>13</v>
      </c>
      <c r="E24" s="1024" t="s">
        <v>209</v>
      </c>
      <c r="F24" s="1025" t="s">
        <v>210</v>
      </c>
      <c r="G24" s="1010">
        <f t="shared" si="1"/>
        <v>0</v>
      </c>
      <c r="H24" s="1010">
        <f t="shared" si="1"/>
        <v>0</v>
      </c>
      <c r="I24" s="1010">
        <f t="shared" si="1"/>
        <v>0</v>
      </c>
      <c r="J24" s="1010">
        <f t="shared" si="1"/>
        <v>0</v>
      </c>
      <c r="K24" s="1028"/>
      <c r="L24" s="1028"/>
      <c r="M24" s="1028"/>
      <c r="N24" s="1028"/>
      <c r="O24" s="1042"/>
      <c r="P24" s="1042"/>
      <c r="Q24" s="1042"/>
      <c r="R24" s="1042"/>
    </row>
    <row r="25" spans="1:18" ht="12" hidden="1" customHeight="1">
      <c r="A25" s="1029">
        <v>2132</v>
      </c>
      <c r="B25" s="1039" t="s">
        <v>187</v>
      </c>
      <c r="C25" s="1040" t="s">
        <v>183</v>
      </c>
      <c r="D25" s="1041" t="s">
        <v>182</v>
      </c>
      <c r="E25" s="1024" t="s">
        <v>211</v>
      </c>
      <c r="F25" s="1025" t="s">
        <v>212</v>
      </c>
      <c r="G25" s="1010">
        <f t="shared" si="1"/>
        <v>0</v>
      </c>
      <c r="H25" s="1010">
        <f t="shared" si="1"/>
        <v>0</v>
      </c>
      <c r="I25" s="1010">
        <f t="shared" si="1"/>
        <v>0</v>
      </c>
      <c r="J25" s="1010">
        <f t="shared" si="1"/>
        <v>0</v>
      </c>
      <c r="K25" s="1028"/>
      <c r="L25" s="1028"/>
      <c r="M25" s="1028"/>
      <c r="N25" s="1028"/>
      <c r="O25" s="1042"/>
      <c r="P25" s="1042"/>
      <c r="Q25" s="1042"/>
      <c r="R25" s="1042"/>
    </row>
    <row r="26" spans="1:18" ht="22.5" customHeight="1">
      <c r="A26" s="1029">
        <v>2133</v>
      </c>
      <c r="B26" s="1039" t="s">
        <v>187</v>
      </c>
      <c r="C26" s="1040" t="s">
        <v>183</v>
      </c>
      <c r="D26" s="1041" t="s">
        <v>183</v>
      </c>
      <c r="E26" s="1024" t="s">
        <v>213</v>
      </c>
      <c r="F26" s="1025" t="s">
        <v>214</v>
      </c>
      <c r="G26" s="1010">
        <f t="shared" si="1"/>
        <v>1174.6219999999998</v>
      </c>
      <c r="H26" s="1010">
        <f t="shared" si="1"/>
        <v>2338.6220000000003</v>
      </c>
      <c r="I26" s="1010">
        <f t="shared" si="1"/>
        <v>3505.1219999999998</v>
      </c>
      <c r="J26" s="1010">
        <f t="shared" si="1"/>
        <v>4155</v>
      </c>
      <c r="K26" s="1028">
        <f>'[4]zags '!G32+'[4]վեկտոր պլյուս'!G32</f>
        <v>1174.6219999999998</v>
      </c>
      <c r="L26" s="1028">
        <f>'[4]zags '!H32+'[4]վեկտոր պլյուս'!H32</f>
        <v>2338.6220000000003</v>
      </c>
      <c r="M26" s="1028">
        <f>'[4]zags '!I32+'[4]վեկտոր պլյուս'!I32</f>
        <v>3505.1219999999998</v>
      </c>
      <c r="N26" s="1028">
        <f>'[4]zags '!J32+'[4]վեկտոր պլյուս'!J32</f>
        <v>4155</v>
      </c>
      <c r="O26" s="1042">
        <f>'[4]zags '!G151+'[4]վեկտոր պլյուս'!G151</f>
        <v>0</v>
      </c>
      <c r="P26" s="1042">
        <f>'[4]zags '!H151+'[4]վեկտոր պլյուս'!H151</f>
        <v>0</v>
      </c>
      <c r="Q26" s="1042">
        <f>'[4]zags '!I151+'[4]վեկտոր պլյուս'!I151</f>
        <v>0</v>
      </c>
      <c r="R26" s="1042">
        <f>'[4]zags '!J151+'[4]վեկտոր պլյուս'!J151</f>
        <v>0</v>
      </c>
    </row>
    <row r="27" spans="1:18" ht="12" hidden="1" customHeight="1">
      <c r="A27" s="1029">
        <v>2140</v>
      </c>
      <c r="B27" s="1015" t="s">
        <v>187</v>
      </c>
      <c r="C27" s="1030" t="s">
        <v>184</v>
      </c>
      <c r="D27" s="1031" t="s">
        <v>188</v>
      </c>
      <c r="E27" s="1032" t="s">
        <v>215</v>
      </c>
      <c r="F27" s="1036" t="s">
        <v>216</v>
      </c>
      <c r="G27" s="1026">
        <f t="shared" si="1"/>
        <v>0</v>
      </c>
      <c r="H27" s="1026">
        <f t="shared" si="1"/>
        <v>0</v>
      </c>
      <c r="I27" s="1026">
        <f t="shared" si="1"/>
        <v>0</v>
      </c>
      <c r="J27" s="1026">
        <f t="shared" si="1"/>
        <v>0</v>
      </c>
      <c r="K27" s="1027">
        <f>K29</f>
        <v>0</v>
      </c>
      <c r="L27" s="1028">
        <f t="shared" ref="L27:R27" si="6">L29</f>
        <v>0</v>
      </c>
      <c r="M27" s="1027">
        <f t="shared" si="6"/>
        <v>0</v>
      </c>
      <c r="N27" s="1027">
        <f t="shared" si="6"/>
        <v>0</v>
      </c>
      <c r="O27" s="1042">
        <f t="shared" si="6"/>
        <v>0</v>
      </c>
      <c r="P27" s="1042">
        <f t="shared" si="6"/>
        <v>0</v>
      </c>
      <c r="Q27" s="1042">
        <f t="shared" si="6"/>
        <v>0</v>
      </c>
      <c r="R27" s="1042">
        <f t="shared" si="6"/>
        <v>0</v>
      </c>
    </row>
    <row r="28" spans="1:18" ht="12" hidden="1" customHeight="1">
      <c r="A28" s="1029"/>
      <c r="B28" s="1015"/>
      <c r="C28" s="1030"/>
      <c r="D28" s="1031"/>
      <c r="E28" s="1024" t="s">
        <v>194</v>
      </c>
      <c r="F28" s="1036"/>
      <c r="G28" s="1026"/>
      <c r="H28" s="1026"/>
      <c r="I28" s="1026"/>
      <c r="J28" s="1026"/>
      <c r="K28" s="1027"/>
      <c r="L28" s="1028"/>
      <c r="M28" s="1027"/>
      <c r="N28" s="1037"/>
      <c r="O28" s="1046"/>
      <c r="P28" s="1046"/>
      <c r="Q28" s="1046"/>
      <c r="R28" s="1046"/>
    </row>
    <row r="29" spans="1:18" ht="12" hidden="1" customHeight="1">
      <c r="A29" s="1029">
        <v>2141</v>
      </c>
      <c r="B29" s="1039" t="s">
        <v>187</v>
      </c>
      <c r="C29" s="1040" t="s">
        <v>184</v>
      </c>
      <c r="D29" s="1041" t="s">
        <v>13</v>
      </c>
      <c r="E29" s="1024" t="s">
        <v>217</v>
      </c>
      <c r="F29" s="1047" t="s">
        <v>218</v>
      </c>
      <c r="G29" s="1026">
        <f t="shared" si="1"/>
        <v>0</v>
      </c>
      <c r="H29" s="1026">
        <f t="shared" si="1"/>
        <v>0</v>
      </c>
      <c r="I29" s="1026">
        <f t="shared" si="1"/>
        <v>0</v>
      </c>
      <c r="J29" s="1026">
        <f t="shared" si="1"/>
        <v>0</v>
      </c>
      <c r="K29" s="1027"/>
      <c r="L29" s="1028"/>
      <c r="M29" s="1027"/>
      <c r="N29" s="1027"/>
      <c r="O29" s="1042"/>
      <c r="P29" s="1042"/>
      <c r="Q29" s="1042"/>
      <c r="R29" s="1042"/>
    </row>
    <row r="30" spans="1:18" ht="12" hidden="1" customHeight="1">
      <c r="A30" s="1029">
        <v>2150</v>
      </c>
      <c r="B30" s="1015" t="s">
        <v>187</v>
      </c>
      <c r="C30" s="1030" t="s">
        <v>219</v>
      </c>
      <c r="D30" s="1031" t="s">
        <v>188</v>
      </c>
      <c r="E30" s="1032" t="s">
        <v>220</v>
      </c>
      <c r="F30" s="1036" t="s">
        <v>221</v>
      </c>
      <c r="G30" s="1026">
        <f t="shared" si="1"/>
        <v>0</v>
      </c>
      <c r="H30" s="1026">
        <f t="shared" si="1"/>
        <v>0</v>
      </c>
      <c r="I30" s="1026">
        <f t="shared" si="1"/>
        <v>0</v>
      </c>
      <c r="J30" s="1026">
        <f t="shared" si="1"/>
        <v>0</v>
      </c>
      <c r="K30" s="1027">
        <f>K32</f>
        <v>0</v>
      </c>
      <c r="L30" s="1028">
        <f t="shared" ref="L30:R30" si="7">L32</f>
        <v>0</v>
      </c>
      <c r="M30" s="1027">
        <f t="shared" si="7"/>
        <v>0</v>
      </c>
      <c r="N30" s="1027">
        <f t="shared" si="7"/>
        <v>0</v>
      </c>
      <c r="O30" s="1042">
        <f t="shared" si="7"/>
        <v>0</v>
      </c>
      <c r="P30" s="1042">
        <f t="shared" si="7"/>
        <v>0</v>
      </c>
      <c r="Q30" s="1042">
        <f t="shared" si="7"/>
        <v>0</v>
      </c>
      <c r="R30" s="1042">
        <f t="shared" si="7"/>
        <v>0</v>
      </c>
    </row>
    <row r="31" spans="1:18" ht="12" hidden="1" customHeight="1">
      <c r="A31" s="1029"/>
      <c r="B31" s="1015"/>
      <c r="C31" s="1030"/>
      <c r="D31" s="1031"/>
      <c r="E31" s="1024" t="s">
        <v>194</v>
      </c>
      <c r="F31" s="1036"/>
      <c r="G31" s="1026"/>
      <c r="H31" s="1026"/>
      <c r="I31" s="1026"/>
      <c r="J31" s="1026"/>
      <c r="K31" s="1027"/>
      <c r="L31" s="1028"/>
      <c r="M31" s="1027"/>
      <c r="N31" s="1037"/>
      <c r="O31" s="1046"/>
      <c r="P31" s="1046"/>
      <c r="Q31" s="1046"/>
      <c r="R31" s="1046"/>
    </row>
    <row r="32" spans="1:18" ht="12" hidden="1" customHeight="1">
      <c r="A32" s="1029">
        <v>2151</v>
      </c>
      <c r="B32" s="1039" t="s">
        <v>187</v>
      </c>
      <c r="C32" s="1040" t="s">
        <v>219</v>
      </c>
      <c r="D32" s="1041" t="s">
        <v>13</v>
      </c>
      <c r="E32" s="1024" t="s">
        <v>222</v>
      </c>
      <c r="F32" s="1047" t="s">
        <v>223</v>
      </c>
      <c r="G32" s="1026">
        <f t="shared" si="1"/>
        <v>0</v>
      </c>
      <c r="H32" s="1026">
        <f t="shared" si="1"/>
        <v>0</v>
      </c>
      <c r="I32" s="1026">
        <f t="shared" si="1"/>
        <v>0</v>
      </c>
      <c r="J32" s="1026">
        <f t="shared" si="1"/>
        <v>0</v>
      </c>
      <c r="K32" s="1027"/>
      <c r="L32" s="1028"/>
      <c r="M32" s="1027"/>
      <c r="N32" s="1027"/>
      <c r="O32" s="1042"/>
      <c r="P32" s="1042"/>
      <c r="Q32" s="1042"/>
      <c r="R32" s="1042"/>
    </row>
    <row r="33" spans="1:18" ht="36.75" customHeight="1">
      <c r="A33" s="1029">
        <v>2160</v>
      </c>
      <c r="B33" s="1015" t="s">
        <v>187</v>
      </c>
      <c r="C33" s="1030" t="s">
        <v>224</v>
      </c>
      <c r="D33" s="1031" t="s">
        <v>188</v>
      </c>
      <c r="E33" s="1032" t="s">
        <v>225</v>
      </c>
      <c r="F33" s="1036" t="s">
        <v>226</v>
      </c>
      <c r="G33" s="1009">
        <f t="shared" si="1"/>
        <v>33977.14</v>
      </c>
      <c r="H33" s="1009">
        <f t="shared" si="1"/>
        <v>49036.990000000005</v>
      </c>
      <c r="I33" s="1009">
        <f t="shared" si="1"/>
        <v>63644.34</v>
      </c>
      <c r="J33" s="1009">
        <f t="shared" si="1"/>
        <v>78633.299999999988</v>
      </c>
      <c r="K33" s="1042">
        <f>K35</f>
        <v>23427.14</v>
      </c>
      <c r="L33" s="1028">
        <f t="shared" ref="L33:R33" si="8">L35</f>
        <v>38486.990000000005</v>
      </c>
      <c r="M33" s="1042">
        <f t="shared" si="8"/>
        <v>53094.34</v>
      </c>
      <c r="N33" s="1042">
        <f t="shared" si="8"/>
        <v>68083.299999999988</v>
      </c>
      <c r="O33" s="1042">
        <f t="shared" si="8"/>
        <v>10550</v>
      </c>
      <c r="P33" s="1042">
        <f t="shared" si="8"/>
        <v>10550</v>
      </c>
      <c r="Q33" s="1042">
        <f t="shared" si="8"/>
        <v>10550</v>
      </c>
      <c r="R33" s="1042">
        <f t="shared" si="8"/>
        <v>10550</v>
      </c>
    </row>
    <row r="34" spans="1:18" ht="9.75" customHeight="1">
      <c r="A34" s="1029"/>
      <c r="B34" s="1015"/>
      <c r="C34" s="1030"/>
      <c r="D34" s="1031"/>
      <c r="E34" s="1024" t="s">
        <v>194</v>
      </c>
      <c r="F34" s="1036"/>
      <c r="G34" s="1009"/>
      <c r="H34" s="1009"/>
      <c r="I34" s="1009"/>
      <c r="J34" s="1009"/>
      <c r="K34" s="1042"/>
      <c r="L34" s="1028"/>
      <c r="M34" s="1042"/>
      <c r="N34" s="1046"/>
      <c r="O34" s="1046"/>
      <c r="P34" s="1046"/>
      <c r="Q34" s="1046"/>
      <c r="R34" s="1046"/>
    </row>
    <row r="35" spans="1:18" ht="40.5" customHeight="1">
      <c r="A35" s="1029">
        <v>2161</v>
      </c>
      <c r="B35" s="1039" t="s">
        <v>187</v>
      </c>
      <c r="C35" s="1040" t="s">
        <v>224</v>
      </c>
      <c r="D35" s="1041" t="s">
        <v>13</v>
      </c>
      <c r="E35" s="1024" t="s">
        <v>227</v>
      </c>
      <c r="F35" s="1025" t="s">
        <v>228</v>
      </c>
      <c r="G35" s="1009">
        <f t="shared" si="1"/>
        <v>33977.14</v>
      </c>
      <c r="H35" s="1009">
        <f t="shared" si="1"/>
        <v>49036.990000000005</v>
      </c>
      <c r="I35" s="1009">
        <f t="shared" si="1"/>
        <v>63644.34</v>
      </c>
      <c r="J35" s="1009">
        <f t="shared" si="1"/>
        <v>78633.299999999988</v>
      </c>
      <c r="K35" s="1042">
        <f>[4]turq!G32</f>
        <v>23427.14</v>
      </c>
      <c r="L35" s="1028">
        <f>[4]turq!H32</f>
        <v>38486.990000000005</v>
      </c>
      <c r="M35" s="1042">
        <f>[4]turq!I32</f>
        <v>53094.34</v>
      </c>
      <c r="N35" s="1042">
        <f>[4]turq!F32</f>
        <v>68083.299999999988</v>
      </c>
      <c r="O35" s="1042">
        <f>[4]turq!G151</f>
        <v>10550</v>
      </c>
      <c r="P35" s="1042">
        <f>[4]turq!H151</f>
        <v>10550</v>
      </c>
      <c r="Q35" s="1042">
        <f>[4]turq!I151</f>
        <v>10550</v>
      </c>
      <c r="R35" s="1042">
        <f>[4]turq!J151</f>
        <v>10550</v>
      </c>
    </row>
    <row r="36" spans="1:18" ht="12" hidden="1" customHeight="1">
      <c r="A36" s="1029">
        <v>2170</v>
      </c>
      <c r="B36" s="1015" t="s">
        <v>187</v>
      </c>
      <c r="C36" s="1030" t="s">
        <v>229</v>
      </c>
      <c r="D36" s="1031" t="s">
        <v>188</v>
      </c>
      <c r="E36" s="1032" t="s">
        <v>230</v>
      </c>
      <c r="F36" s="1025"/>
      <c r="G36" s="1026">
        <f t="shared" si="1"/>
        <v>0</v>
      </c>
      <c r="H36" s="1026">
        <f t="shared" si="1"/>
        <v>0</v>
      </c>
      <c r="I36" s="1026">
        <f t="shared" si="1"/>
        <v>0</v>
      </c>
      <c r="J36" s="1026">
        <f t="shared" si="1"/>
        <v>0</v>
      </c>
      <c r="K36" s="1027">
        <f>K38</f>
        <v>0</v>
      </c>
      <c r="L36" s="1028">
        <f t="shared" ref="L36:R36" si="9">L38</f>
        <v>0</v>
      </c>
      <c r="M36" s="1027">
        <f t="shared" si="9"/>
        <v>0</v>
      </c>
      <c r="N36" s="1027">
        <f t="shared" si="9"/>
        <v>0</v>
      </c>
      <c r="O36" s="1027">
        <f t="shared" si="9"/>
        <v>0</v>
      </c>
      <c r="P36" s="1027">
        <f t="shared" si="9"/>
        <v>0</v>
      </c>
      <c r="Q36" s="1027">
        <f t="shared" si="9"/>
        <v>0</v>
      </c>
      <c r="R36" s="1027">
        <f t="shared" si="9"/>
        <v>0</v>
      </c>
    </row>
    <row r="37" spans="1:18" ht="12" hidden="1" customHeight="1">
      <c r="A37" s="1029"/>
      <c r="B37" s="1015"/>
      <c r="C37" s="1030"/>
      <c r="D37" s="1031"/>
      <c r="E37" s="1024" t="s">
        <v>194</v>
      </c>
      <c r="F37" s="1036"/>
      <c r="G37" s="1026"/>
      <c r="H37" s="1026"/>
      <c r="I37" s="1026"/>
      <c r="J37" s="1026"/>
      <c r="K37" s="1027"/>
      <c r="L37" s="1028"/>
      <c r="M37" s="1027"/>
      <c r="N37" s="1037"/>
      <c r="O37" s="1037"/>
      <c r="P37" s="1037"/>
      <c r="Q37" s="1037"/>
      <c r="R37" s="1037"/>
    </row>
    <row r="38" spans="1:18" ht="12" hidden="1" customHeight="1">
      <c r="A38" s="1029">
        <v>2171</v>
      </c>
      <c r="B38" s="1039" t="s">
        <v>187</v>
      </c>
      <c r="C38" s="1040" t="s">
        <v>229</v>
      </c>
      <c r="D38" s="1041" t="s">
        <v>13</v>
      </c>
      <c r="E38" s="1024" t="s">
        <v>230</v>
      </c>
      <c r="F38" s="1025"/>
      <c r="G38" s="1026">
        <f t="shared" si="1"/>
        <v>0</v>
      </c>
      <c r="H38" s="1026">
        <f t="shared" si="1"/>
        <v>0</v>
      </c>
      <c r="I38" s="1026">
        <f t="shared" si="1"/>
        <v>0</v>
      </c>
      <c r="J38" s="1026">
        <f t="shared" si="1"/>
        <v>0</v>
      </c>
      <c r="K38" s="1027"/>
      <c r="L38" s="1028"/>
      <c r="M38" s="1027"/>
      <c r="N38" s="1027"/>
      <c r="O38" s="1027"/>
      <c r="P38" s="1027"/>
      <c r="Q38" s="1027"/>
      <c r="R38" s="1027"/>
    </row>
    <row r="39" spans="1:18" ht="12" hidden="1" customHeight="1">
      <c r="A39" s="1029">
        <v>2180</v>
      </c>
      <c r="B39" s="1015" t="s">
        <v>187</v>
      </c>
      <c r="C39" s="1030" t="s">
        <v>231</v>
      </c>
      <c r="D39" s="1031" t="s">
        <v>188</v>
      </c>
      <c r="E39" s="1032" t="s">
        <v>232</v>
      </c>
      <c r="F39" s="1036" t="s">
        <v>233</v>
      </c>
      <c r="G39" s="1026">
        <f t="shared" si="1"/>
        <v>0</v>
      </c>
      <c r="H39" s="1026">
        <f t="shared" si="1"/>
        <v>0</v>
      </c>
      <c r="I39" s="1026">
        <f t="shared" si="1"/>
        <v>0</v>
      </c>
      <c r="J39" s="1026">
        <f t="shared" si="1"/>
        <v>0</v>
      </c>
      <c r="K39" s="1027">
        <f>K41</f>
        <v>0</v>
      </c>
      <c r="L39" s="1028">
        <f t="shared" ref="L39:R39" si="10">L41</f>
        <v>0</v>
      </c>
      <c r="M39" s="1027">
        <f t="shared" si="10"/>
        <v>0</v>
      </c>
      <c r="N39" s="1027">
        <f t="shared" si="10"/>
        <v>0</v>
      </c>
      <c r="O39" s="1027">
        <f t="shared" si="10"/>
        <v>0</v>
      </c>
      <c r="P39" s="1027">
        <f t="shared" si="10"/>
        <v>0</v>
      </c>
      <c r="Q39" s="1027">
        <f t="shared" si="10"/>
        <v>0</v>
      </c>
      <c r="R39" s="1027">
        <f t="shared" si="10"/>
        <v>0</v>
      </c>
    </row>
    <row r="40" spans="1:18" ht="12" hidden="1" customHeight="1">
      <c r="A40" s="1029"/>
      <c r="B40" s="1015"/>
      <c r="C40" s="1030"/>
      <c r="D40" s="1031"/>
      <c r="E40" s="1024" t="s">
        <v>194</v>
      </c>
      <c r="F40" s="1036"/>
      <c r="G40" s="1026"/>
      <c r="H40" s="1026"/>
      <c r="I40" s="1026"/>
      <c r="J40" s="1026"/>
      <c r="K40" s="1027"/>
      <c r="L40" s="1028"/>
      <c r="M40" s="1027"/>
      <c r="N40" s="1037"/>
      <c r="O40" s="1037"/>
      <c r="P40" s="1037"/>
      <c r="Q40" s="1037"/>
      <c r="R40" s="1037"/>
    </row>
    <row r="41" spans="1:18" ht="12" hidden="1" customHeight="1">
      <c r="A41" s="1029">
        <v>2181</v>
      </c>
      <c r="B41" s="1039" t="s">
        <v>187</v>
      </c>
      <c r="C41" s="1040" t="s">
        <v>231</v>
      </c>
      <c r="D41" s="1041" t="s">
        <v>13</v>
      </c>
      <c r="E41" s="1024" t="s">
        <v>232</v>
      </c>
      <c r="F41" s="1047" t="s">
        <v>234</v>
      </c>
      <c r="G41" s="1026">
        <f t="shared" si="1"/>
        <v>0</v>
      </c>
      <c r="H41" s="1026">
        <f t="shared" si="1"/>
        <v>0</v>
      </c>
      <c r="I41" s="1026">
        <f t="shared" si="1"/>
        <v>0</v>
      </c>
      <c r="J41" s="1026">
        <f t="shared" si="1"/>
        <v>0</v>
      </c>
      <c r="K41" s="1027">
        <f>K43+K44+K45</f>
        <v>0</v>
      </c>
      <c r="L41" s="1028">
        <f t="shared" ref="L41:R41" si="11">L43+L44+L45</f>
        <v>0</v>
      </c>
      <c r="M41" s="1027">
        <f t="shared" si="11"/>
        <v>0</v>
      </c>
      <c r="N41" s="1027">
        <f t="shared" si="11"/>
        <v>0</v>
      </c>
      <c r="O41" s="1027">
        <f t="shared" si="11"/>
        <v>0</v>
      </c>
      <c r="P41" s="1027">
        <f t="shared" si="11"/>
        <v>0</v>
      </c>
      <c r="Q41" s="1027">
        <f t="shared" si="11"/>
        <v>0</v>
      </c>
      <c r="R41" s="1027">
        <f t="shared" si="11"/>
        <v>0</v>
      </c>
    </row>
    <row r="42" spans="1:18" ht="12" hidden="1" customHeight="1">
      <c r="A42" s="1029"/>
      <c r="B42" s="1039"/>
      <c r="C42" s="1040"/>
      <c r="D42" s="1041"/>
      <c r="E42" s="1048" t="s">
        <v>194</v>
      </c>
      <c r="F42" s="1047"/>
      <c r="G42" s="1026"/>
      <c r="H42" s="1026"/>
      <c r="I42" s="1026"/>
      <c r="J42" s="1026"/>
      <c r="K42" s="1027"/>
      <c r="L42" s="1028"/>
      <c r="M42" s="1027"/>
      <c r="N42" s="1027"/>
      <c r="O42" s="1027"/>
      <c r="P42" s="1027"/>
      <c r="Q42" s="1027"/>
      <c r="R42" s="1027"/>
    </row>
    <row r="43" spans="1:18" ht="12" hidden="1" customHeight="1">
      <c r="A43" s="1029">
        <v>2182</v>
      </c>
      <c r="B43" s="1039" t="s">
        <v>187</v>
      </c>
      <c r="C43" s="1040" t="s">
        <v>231</v>
      </c>
      <c r="D43" s="1041" t="s">
        <v>13</v>
      </c>
      <c r="E43" s="1048" t="s">
        <v>235</v>
      </c>
      <c r="F43" s="1047"/>
      <c r="G43" s="1026">
        <f t="shared" si="1"/>
        <v>0</v>
      </c>
      <c r="H43" s="1026">
        <f t="shared" si="1"/>
        <v>0</v>
      </c>
      <c r="I43" s="1026">
        <f t="shared" si="1"/>
        <v>0</v>
      </c>
      <c r="J43" s="1026">
        <f t="shared" si="1"/>
        <v>0</v>
      </c>
      <c r="K43" s="1027"/>
      <c r="L43" s="1028"/>
      <c r="M43" s="1027"/>
      <c r="N43" s="1027"/>
      <c r="O43" s="1027"/>
      <c r="P43" s="1027"/>
      <c r="Q43" s="1027"/>
      <c r="R43" s="1027"/>
    </row>
    <row r="44" spans="1:18" ht="12" hidden="1" customHeight="1">
      <c r="A44" s="1029">
        <v>2183</v>
      </c>
      <c r="B44" s="1039" t="s">
        <v>187</v>
      </c>
      <c r="C44" s="1040" t="s">
        <v>231</v>
      </c>
      <c r="D44" s="1041" t="s">
        <v>13</v>
      </c>
      <c r="E44" s="1048" t="s">
        <v>236</v>
      </c>
      <c r="F44" s="1047"/>
      <c r="G44" s="1026">
        <f t="shared" si="1"/>
        <v>0</v>
      </c>
      <c r="H44" s="1026">
        <f t="shared" si="1"/>
        <v>0</v>
      </c>
      <c r="I44" s="1026">
        <f t="shared" si="1"/>
        <v>0</v>
      </c>
      <c r="J44" s="1026">
        <f t="shared" si="1"/>
        <v>0</v>
      </c>
      <c r="K44" s="1027"/>
      <c r="L44" s="1028"/>
      <c r="M44" s="1027"/>
      <c r="N44" s="1027"/>
      <c r="O44" s="1027"/>
      <c r="P44" s="1027"/>
      <c r="Q44" s="1027"/>
      <c r="R44" s="1027"/>
    </row>
    <row r="45" spans="1:18" ht="12" hidden="1" customHeight="1">
      <c r="A45" s="1029">
        <v>2184</v>
      </c>
      <c r="B45" s="1039" t="s">
        <v>187</v>
      </c>
      <c r="C45" s="1040" t="s">
        <v>231</v>
      </c>
      <c r="D45" s="1041" t="s">
        <v>13</v>
      </c>
      <c r="E45" s="1048" t="s">
        <v>237</v>
      </c>
      <c r="F45" s="1047"/>
      <c r="G45" s="1026">
        <f t="shared" si="1"/>
        <v>0</v>
      </c>
      <c r="H45" s="1026">
        <f t="shared" si="1"/>
        <v>0</v>
      </c>
      <c r="I45" s="1026">
        <f t="shared" si="1"/>
        <v>0</v>
      </c>
      <c r="J45" s="1026">
        <f t="shared" si="1"/>
        <v>0</v>
      </c>
      <c r="K45" s="1027"/>
      <c r="L45" s="1028"/>
      <c r="M45" s="1027"/>
      <c r="N45" s="1027"/>
      <c r="O45" s="1027"/>
      <c r="P45" s="1027"/>
      <c r="Q45" s="1027"/>
      <c r="R45" s="1027"/>
    </row>
    <row r="46" spans="1:18" ht="12" hidden="1" customHeight="1">
      <c r="A46" s="1049">
        <v>2200</v>
      </c>
      <c r="B46" s="1015" t="s">
        <v>238</v>
      </c>
      <c r="C46" s="1030" t="s">
        <v>188</v>
      </c>
      <c r="D46" s="1031" t="s">
        <v>188</v>
      </c>
      <c r="E46" s="1018" t="s">
        <v>239</v>
      </c>
      <c r="F46" s="1047"/>
      <c r="G46" s="1026">
        <f t="shared" si="1"/>
        <v>0</v>
      </c>
      <c r="H46" s="1026">
        <f t="shared" si="1"/>
        <v>0</v>
      </c>
      <c r="I46" s="1026">
        <f t="shared" si="1"/>
        <v>0</v>
      </c>
      <c r="J46" s="1026">
        <f t="shared" si="1"/>
        <v>0</v>
      </c>
      <c r="K46" s="1027">
        <f>K48+K51+K54+K57+K61</f>
        <v>0</v>
      </c>
      <c r="L46" s="1028">
        <f t="shared" ref="L46:Q46" si="12">L48+L51+L54+L57+L61</f>
        <v>0</v>
      </c>
      <c r="M46" s="1027">
        <f t="shared" si="12"/>
        <v>0</v>
      </c>
      <c r="N46" s="1027">
        <f t="shared" si="12"/>
        <v>0</v>
      </c>
      <c r="O46" s="1027">
        <f t="shared" si="12"/>
        <v>0</v>
      </c>
      <c r="P46" s="1027">
        <f t="shared" si="12"/>
        <v>0</v>
      </c>
      <c r="Q46" s="1027">
        <f t="shared" si="12"/>
        <v>0</v>
      </c>
      <c r="R46" s="1027">
        <f>R48+R51+R54+R57+R61</f>
        <v>0</v>
      </c>
    </row>
    <row r="47" spans="1:18" ht="12" hidden="1" customHeight="1">
      <c r="A47" s="1023"/>
      <c r="B47" s="1015"/>
      <c r="C47" s="1016"/>
      <c r="D47" s="1017"/>
      <c r="E47" s="1024" t="s">
        <v>191</v>
      </c>
      <c r="F47" s="1050" t="s">
        <v>240</v>
      </c>
      <c r="G47" s="1026"/>
      <c r="H47" s="1026"/>
      <c r="I47" s="1026"/>
      <c r="J47" s="1026"/>
      <c r="K47" s="1026"/>
      <c r="L47" s="1010"/>
      <c r="M47" s="1026"/>
      <c r="N47" s="1026"/>
      <c r="O47" s="1026"/>
      <c r="P47" s="1026"/>
      <c r="Q47" s="1026"/>
      <c r="R47" s="1026"/>
    </row>
    <row r="48" spans="1:18" ht="12" hidden="1" customHeight="1">
      <c r="A48" s="1029">
        <v>2210</v>
      </c>
      <c r="B48" s="1015" t="s">
        <v>238</v>
      </c>
      <c r="C48" s="1040" t="s">
        <v>13</v>
      </c>
      <c r="D48" s="1041" t="s">
        <v>188</v>
      </c>
      <c r="E48" s="1032" t="s">
        <v>241</v>
      </c>
      <c r="F48" s="1025"/>
      <c r="G48" s="1026">
        <f t="shared" si="1"/>
        <v>0</v>
      </c>
      <c r="H48" s="1026">
        <f t="shared" si="1"/>
        <v>0</v>
      </c>
      <c r="I48" s="1026">
        <f t="shared" si="1"/>
        <v>0</v>
      </c>
      <c r="J48" s="1026">
        <f t="shared" si="1"/>
        <v>0</v>
      </c>
      <c r="K48" s="1027">
        <f>K50</f>
        <v>0</v>
      </c>
      <c r="L48" s="1028">
        <f t="shared" ref="L48:R48" si="13">L50</f>
        <v>0</v>
      </c>
      <c r="M48" s="1027">
        <f t="shared" si="13"/>
        <v>0</v>
      </c>
      <c r="N48" s="1027">
        <f t="shared" si="13"/>
        <v>0</v>
      </c>
      <c r="O48" s="1027">
        <f t="shared" si="13"/>
        <v>0</v>
      </c>
      <c r="P48" s="1027">
        <f t="shared" si="13"/>
        <v>0</v>
      </c>
      <c r="Q48" s="1027">
        <f t="shared" si="13"/>
        <v>0</v>
      </c>
      <c r="R48" s="1027">
        <f t="shared" si="13"/>
        <v>0</v>
      </c>
    </row>
    <row r="49" spans="1:18" ht="12" hidden="1" customHeight="1">
      <c r="A49" s="1029"/>
      <c r="B49" s="1015"/>
      <c r="C49" s="1030"/>
      <c r="D49" s="1031"/>
      <c r="E49" s="1024" t="s">
        <v>194</v>
      </c>
      <c r="F49" s="1051" t="s">
        <v>242</v>
      </c>
      <c r="G49" s="1026"/>
      <c r="H49" s="1026"/>
      <c r="I49" s="1026"/>
      <c r="J49" s="1026"/>
      <c r="K49" s="1027"/>
      <c r="L49" s="1028"/>
      <c r="M49" s="1027"/>
      <c r="N49" s="1027"/>
      <c r="O49" s="1027"/>
      <c r="P49" s="1027"/>
      <c r="Q49" s="1027"/>
      <c r="R49" s="1027"/>
    </row>
    <row r="50" spans="1:18" ht="12" hidden="1" customHeight="1">
      <c r="A50" s="1029">
        <v>2211</v>
      </c>
      <c r="B50" s="1039" t="s">
        <v>238</v>
      </c>
      <c r="C50" s="1040" t="s">
        <v>13</v>
      </c>
      <c r="D50" s="1041" t="s">
        <v>13</v>
      </c>
      <c r="E50" s="1024" t="s">
        <v>243</v>
      </c>
      <c r="F50" s="1036"/>
      <c r="G50" s="1026">
        <f t="shared" si="1"/>
        <v>0</v>
      </c>
      <c r="H50" s="1026">
        <f t="shared" si="1"/>
        <v>0</v>
      </c>
      <c r="I50" s="1026">
        <f t="shared" si="1"/>
        <v>0</v>
      </c>
      <c r="J50" s="1026">
        <f t="shared" si="1"/>
        <v>0</v>
      </c>
      <c r="K50" s="1027"/>
      <c r="L50" s="1028"/>
      <c r="M50" s="1027"/>
      <c r="N50" s="1037"/>
      <c r="O50" s="1037"/>
      <c r="P50" s="1037"/>
      <c r="Q50" s="1037"/>
      <c r="R50" s="1037"/>
    </row>
    <row r="51" spans="1:18" ht="12" hidden="1" customHeight="1">
      <c r="A51" s="1029">
        <v>2220</v>
      </c>
      <c r="B51" s="1015" t="s">
        <v>238</v>
      </c>
      <c r="C51" s="1030" t="s">
        <v>182</v>
      </c>
      <c r="D51" s="1031" t="s">
        <v>188</v>
      </c>
      <c r="E51" s="1032" t="s">
        <v>244</v>
      </c>
      <c r="F51" s="1047" t="s">
        <v>245</v>
      </c>
      <c r="G51" s="1026">
        <f t="shared" si="1"/>
        <v>0</v>
      </c>
      <c r="H51" s="1026">
        <f t="shared" si="1"/>
        <v>0</v>
      </c>
      <c r="I51" s="1026">
        <f t="shared" si="1"/>
        <v>0</v>
      </c>
      <c r="J51" s="1026">
        <f t="shared" si="1"/>
        <v>0</v>
      </c>
      <c r="K51" s="1027">
        <f>K53</f>
        <v>0</v>
      </c>
      <c r="L51" s="1028">
        <f t="shared" ref="L51:R51" si="14">L53</f>
        <v>0</v>
      </c>
      <c r="M51" s="1027">
        <f t="shared" si="14"/>
        <v>0</v>
      </c>
      <c r="N51" s="1027">
        <f t="shared" si="14"/>
        <v>0</v>
      </c>
      <c r="O51" s="1027">
        <f t="shared" si="14"/>
        <v>0</v>
      </c>
      <c r="P51" s="1027">
        <f t="shared" si="14"/>
        <v>0</v>
      </c>
      <c r="Q51" s="1027">
        <f t="shared" si="14"/>
        <v>0</v>
      </c>
      <c r="R51" s="1027">
        <f t="shared" si="14"/>
        <v>0</v>
      </c>
    </row>
    <row r="52" spans="1:18" ht="12" hidden="1" customHeight="1">
      <c r="A52" s="1029"/>
      <c r="B52" s="1015"/>
      <c r="C52" s="1030"/>
      <c r="D52" s="1031"/>
      <c r="E52" s="1024" t="s">
        <v>194</v>
      </c>
      <c r="F52" s="1051" t="s">
        <v>246</v>
      </c>
      <c r="G52" s="1026"/>
      <c r="H52" s="1026"/>
      <c r="I52" s="1026"/>
      <c r="J52" s="1026"/>
      <c r="K52" s="1027"/>
      <c r="L52" s="1028"/>
      <c r="M52" s="1027"/>
      <c r="N52" s="1027"/>
      <c r="O52" s="1027"/>
      <c r="P52" s="1027"/>
      <c r="Q52" s="1027"/>
      <c r="R52" s="1027"/>
    </row>
    <row r="53" spans="1:18" ht="12" hidden="1" customHeight="1">
      <c r="A53" s="1029">
        <v>2221</v>
      </c>
      <c r="B53" s="1039" t="s">
        <v>238</v>
      </c>
      <c r="C53" s="1040" t="s">
        <v>182</v>
      </c>
      <c r="D53" s="1041" t="s">
        <v>13</v>
      </c>
      <c r="E53" s="1024" t="s">
        <v>247</v>
      </c>
      <c r="F53" s="1036"/>
      <c r="G53" s="1026">
        <f t="shared" si="1"/>
        <v>0</v>
      </c>
      <c r="H53" s="1026">
        <f t="shared" si="1"/>
        <v>0</v>
      </c>
      <c r="I53" s="1026">
        <f t="shared" si="1"/>
        <v>0</v>
      </c>
      <c r="J53" s="1026">
        <f t="shared" si="1"/>
        <v>0</v>
      </c>
      <c r="K53" s="1027"/>
      <c r="L53" s="1028"/>
      <c r="M53" s="1027"/>
      <c r="N53" s="1037"/>
      <c r="O53" s="1037"/>
      <c r="P53" s="1037"/>
      <c r="Q53" s="1037"/>
      <c r="R53" s="1037"/>
    </row>
    <row r="54" spans="1:18" ht="12" hidden="1" customHeight="1">
      <c r="A54" s="1029">
        <v>2230</v>
      </c>
      <c r="B54" s="1015" t="s">
        <v>238</v>
      </c>
      <c r="C54" s="1040" t="s">
        <v>183</v>
      </c>
      <c r="D54" s="1041" t="s">
        <v>188</v>
      </c>
      <c r="E54" s="1032" t="s">
        <v>248</v>
      </c>
      <c r="F54" s="1047" t="s">
        <v>249</v>
      </c>
      <c r="G54" s="1026">
        <f t="shared" si="1"/>
        <v>0</v>
      </c>
      <c r="H54" s="1026">
        <f t="shared" si="1"/>
        <v>0</v>
      </c>
      <c r="I54" s="1026">
        <f t="shared" si="1"/>
        <v>0</v>
      </c>
      <c r="J54" s="1026">
        <f t="shared" si="1"/>
        <v>0</v>
      </c>
      <c r="K54" s="1027">
        <f>K56</f>
        <v>0</v>
      </c>
      <c r="L54" s="1028">
        <f t="shared" ref="L54:R54" si="15">L56</f>
        <v>0</v>
      </c>
      <c r="M54" s="1027">
        <f t="shared" si="15"/>
        <v>0</v>
      </c>
      <c r="N54" s="1027">
        <f t="shared" si="15"/>
        <v>0</v>
      </c>
      <c r="O54" s="1027">
        <f t="shared" si="15"/>
        <v>0</v>
      </c>
      <c r="P54" s="1027">
        <f t="shared" si="15"/>
        <v>0</v>
      </c>
      <c r="Q54" s="1027">
        <f t="shared" si="15"/>
        <v>0</v>
      </c>
      <c r="R54" s="1027">
        <f t="shared" si="15"/>
        <v>0</v>
      </c>
    </row>
    <row r="55" spans="1:18" ht="12" hidden="1" customHeight="1">
      <c r="A55" s="1029"/>
      <c r="B55" s="1015"/>
      <c r="C55" s="1030"/>
      <c r="D55" s="1031"/>
      <c r="E55" s="1024" t="s">
        <v>194</v>
      </c>
      <c r="F55" s="1051" t="s">
        <v>250</v>
      </c>
      <c r="G55" s="1026"/>
      <c r="H55" s="1026"/>
      <c r="I55" s="1026"/>
      <c r="J55" s="1026"/>
      <c r="K55" s="1027"/>
      <c r="L55" s="1028"/>
      <c r="M55" s="1027"/>
      <c r="N55" s="1027"/>
      <c r="O55" s="1027"/>
      <c r="P55" s="1027"/>
      <c r="Q55" s="1027"/>
      <c r="R55" s="1027"/>
    </row>
    <row r="56" spans="1:18" ht="12" hidden="1" customHeight="1">
      <c r="A56" s="1029">
        <v>2231</v>
      </c>
      <c r="B56" s="1039" t="s">
        <v>238</v>
      </c>
      <c r="C56" s="1040" t="s">
        <v>183</v>
      </c>
      <c r="D56" s="1041" t="s">
        <v>13</v>
      </c>
      <c r="E56" s="1024" t="s">
        <v>251</v>
      </c>
      <c r="F56" s="1036"/>
      <c r="G56" s="1026">
        <f t="shared" si="1"/>
        <v>0</v>
      </c>
      <c r="H56" s="1026">
        <f t="shared" si="1"/>
        <v>0</v>
      </c>
      <c r="I56" s="1026">
        <f t="shared" si="1"/>
        <v>0</v>
      </c>
      <c r="J56" s="1026">
        <f t="shared" si="1"/>
        <v>0</v>
      </c>
      <c r="K56" s="1027"/>
      <c r="L56" s="1028"/>
      <c r="M56" s="1027"/>
      <c r="N56" s="1037"/>
      <c r="O56" s="1037"/>
      <c r="P56" s="1037"/>
      <c r="Q56" s="1037"/>
      <c r="R56" s="1037"/>
    </row>
    <row r="57" spans="1:18" ht="12" hidden="1" customHeight="1">
      <c r="A57" s="1029">
        <v>2240</v>
      </c>
      <c r="B57" s="1015" t="s">
        <v>238</v>
      </c>
      <c r="C57" s="1030" t="s">
        <v>184</v>
      </c>
      <c r="D57" s="1031" t="s">
        <v>188</v>
      </c>
      <c r="E57" s="1032" t="s">
        <v>252</v>
      </c>
      <c r="F57" s="1047" t="s">
        <v>253</v>
      </c>
      <c r="G57" s="1026">
        <f t="shared" si="1"/>
        <v>0</v>
      </c>
      <c r="H57" s="1026">
        <f t="shared" si="1"/>
        <v>0</v>
      </c>
      <c r="I57" s="1026">
        <f t="shared" si="1"/>
        <v>0</v>
      </c>
      <c r="J57" s="1026">
        <f t="shared" si="1"/>
        <v>0</v>
      </c>
      <c r="K57" s="1027">
        <f>K59</f>
        <v>0</v>
      </c>
      <c r="L57" s="1028">
        <f t="shared" ref="L57:R57" si="16">L59</f>
        <v>0</v>
      </c>
      <c r="M57" s="1027">
        <f t="shared" si="16"/>
        <v>0</v>
      </c>
      <c r="N57" s="1027">
        <f t="shared" si="16"/>
        <v>0</v>
      </c>
      <c r="O57" s="1027">
        <f t="shared" si="16"/>
        <v>0</v>
      </c>
      <c r="P57" s="1027">
        <f t="shared" si="16"/>
        <v>0</v>
      </c>
      <c r="Q57" s="1027">
        <f t="shared" si="16"/>
        <v>0</v>
      </c>
      <c r="R57" s="1027">
        <f t="shared" si="16"/>
        <v>0</v>
      </c>
    </row>
    <row r="58" spans="1:18" ht="12" hidden="1" customHeight="1">
      <c r="A58" s="1029"/>
      <c r="B58" s="1015"/>
      <c r="C58" s="1030"/>
      <c r="D58" s="1031"/>
      <c r="E58" s="1024" t="s">
        <v>194</v>
      </c>
      <c r="F58" s="1036" t="s">
        <v>254</v>
      </c>
      <c r="G58" s="1026">
        <f t="shared" si="1"/>
        <v>0</v>
      </c>
      <c r="H58" s="1026">
        <f t="shared" si="1"/>
        <v>0</v>
      </c>
      <c r="I58" s="1026">
        <f t="shared" si="1"/>
        <v>0</v>
      </c>
      <c r="J58" s="1026">
        <f t="shared" si="1"/>
        <v>0</v>
      </c>
      <c r="K58" s="1027"/>
      <c r="L58" s="1028"/>
      <c r="M58" s="1027"/>
      <c r="N58" s="1027"/>
      <c r="O58" s="1027"/>
      <c r="P58" s="1027"/>
      <c r="Q58" s="1027"/>
      <c r="R58" s="1027"/>
    </row>
    <row r="59" spans="1:18" ht="12" hidden="1" customHeight="1">
      <c r="A59" s="1029">
        <v>2241</v>
      </c>
      <c r="B59" s="1039" t="s">
        <v>238</v>
      </c>
      <c r="C59" s="1040" t="s">
        <v>184</v>
      </c>
      <c r="D59" s="1041" t="s">
        <v>13</v>
      </c>
      <c r="E59" s="1024" t="s">
        <v>252</v>
      </c>
      <c r="F59" s="1036"/>
      <c r="G59" s="1026">
        <f t="shared" si="1"/>
        <v>0</v>
      </c>
      <c r="H59" s="1026">
        <f t="shared" si="1"/>
        <v>0</v>
      </c>
      <c r="I59" s="1026">
        <f t="shared" si="1"/>
        <v>0</v>
      </c>
      <c r="J59" s="1026">
        <f t="shared" si="1"/>
        <v>0</v>
      </c>
      <c r="K59" s="1027"/>
      <c r="L59" s="1028"/>
      <c r="M59" s="1027"/>
      <c r="N59" s="1037"/>
      <c r="O59" s="1037"/>
      <c r="P59" s="1037"/>
      <c r="Q59" s="1037"/>
      <c r="R59" s="1037"/>
    </row>
    <row r="60" spans="1:18" ht="12" hidden="1" customHeight="1">
      <c r="A60" s="1029"/>
      <c r="B60" s="1015"/>
      <c r="C60" s="1030"/>
      <c r="D60" s="1031"/>
      <c r="E60" s="1024" t="s">
        <v>194</v>
      </c>
      <c r="F60" s="1047" t="s">
        <v>254</v>
      </c>
      <c r="G60" s="1026">
        <f t="shared" si="1"/>
        <v>0</v>
      </c>
      <c r="H60" s="1026">
        <f t="shared" si="1"/>
        <v>0</v>
      </c>
      <c r="I60" s="1026">
        <f t="shared" si="1"/>
        <v>0</v>
      </c>
      <c r="J60" s="1026">
        <f t="shared" si="1"/>
        <v>0</v>
      </c>
      <c r="K60" s="1027"/>
      <c r="L60" s="1028"/>
      <c r="M60" s="1027"/>
      <c r="N60" s="1027"/>
      <c r="O60" s="1027"/>
      <c r="P60" s="1027"/>
      <c r="Q60" s="1027"/>
      <c r="R60" s="1027"/>
    </row>
    <row r="61" spans="1:18" ht="12" hidden="1" customHeight="1">
      <c r="A61" s="1029">
        <v>2250</v>
      </c>
      <c r="B61" s="1015" t="s">
        <v>238</v>
      </c>
      <c r="C61" s="1030" t="s">
        <v>219</v>
      </c>
      <c r="D61" s="1031" t="s">
        <v>188</v>
      </c>
      <c r="E61" s="1032" t="s">
        <v>255</v>
      </c>
      <c r="F61" s="1036"/>
      <c r="G61" s="1026">
        <f t="shared" si="1"/>
        <v>0</v>
      </c>
      <c r="H61" s="1026">
        <f t="shared" si="1"/>
        <v>0</v>
      </c>
      <c r="I61" s="1026">
        <f t="shared" si="1"/>
        <v>0</v>
      </c>
      <c r="J61" s="1026">
        <f t="shared" si="1"/>
        <v>0</v>
      </c>
      <c r="K61" s="1027">
        <f>K63</f>
        <v>0</v>
      </c>
      <c r="L61" s="1028">
        <f t="shared" ref="L61:R61" si="17">L63</f>
        <v>0</v>
      </c>
      <c r="M61" s="1027">
        <f t="shared" si="17"/>
        <v>0</v>
      </c>
      <c r="N61" s="1027">
        <f t="shared" si="17"/>
        <v>0</v>
      </c>
      <c r="O61" s="1027">
        <f t="shared" si="17"/>
        <v>0</v>
      </c>
      <c r="P61" s="1027">
        <f t="shared" si="17"/>
        <v>0</v>
      </c>
      <c r="Q61" s="1027">
        <f t="shared" si="17"/>
        <v>0</v>
      </c>
      <c r="R61" s="1027">
        <f t="shared" si="17"/>
        <v>0</v>
      </c>
    </row>
    <row r="62" spans="1:18" ht="12" hidden="1" customHeight="1">
      <c r="A62" s="1029"/>
      <c r="B62" s="1015"/>
      <c r="C62" s="1030"/>
      <c r="D62" s="1031"/>
      <c r="E62" s="1024" t="s">
        <v>194</v>
      </c>
      <c r="F62" s="1036" t="s">
        <v>256</v>
      </c>
      <c r="G62" s="1026"/>
      <c r="H62" s="1026"/>
      <c r="I62" s="1026"/>
      <c r="J62" s="1026"/>
      <c r="K62" s="1027"/>
      <c r="L62" s="1028"/>
      <c r="M62" s="1027"/>
      <c r="N62" s="1027"/>
      <c r="O62" s="1027"/>
      <c r="P62" s="1027"/>
      <c r="Q62" s="1027"/>
      <c r="R62" s="1027"/>
    </row>
    <row r="63" spans="1:18" ht="12" hidden="1" customHeight="1">
      <c r="A63" s="1029">
        <v>2251</v>
      </c>
      <c r="B63" s="1039" t="s">
        <v>238</v>
      </c>
      <c r="C63" s="1040" t="s">
        <v>219</v>
      </c>
      <c r="D63" s="1041" t="s">
        <v>13</v>
      </c>
      <c r="E63" s="1024" t="s">
        <v>255</v>
      </c>
      <c r="F63" s="1036"/>
      <c r="G63" s="1026">
        <f t="shared" si="1"/>
        <v>0</v>
      </c>
      <c r="H63" s="1026">
        <f t="shared" si="1"/>
        <v>0</v>
      </c>
      <c r="I63" s="1026">
        <f t="shared" si="1"/>
        <v>0</v>
      </c>
      <c r="J63" s="1026">
        <f t="shared" si="1"/>
        <v>0</v>
      </c>
      <c r="K63" s="1027"/>
      <c r="L63" s="1028"/>
      <c r="M63" s="1027"/>
      <c r="N63" s="1037"/>
      <c r="O63" s="1037"/>
      <c r="P63" s="1037"/>
      <c r="Q63" s="1037"/>
      <c r="R63" s="1037"/>
    </row>
    <row r="64" spans="1:18" ht="12" hidden="1" customHeight="1">
      <c r="A64" s="1049">
        <v>2300</v>
      </c>
      <c r="B64" s="1052" t="s">
        <v>257</v>
      </c>
      <c r="C64" s="1030" t="s">
        <v>188</v>
      </c>
      <c r="D64" s="1031" t="s">
        <v>188</v>
      </c>
      <c r="E64" s="1053" t="s">
        <v>258</v>
      </c>
      <c r="F64" s="1047" t="s">
        <v>259</v>
      </c>
      <c r="G64" s="1026">
        <f t="shared" si="1"/>
        <v>0</v>
      </c>
      <c r="H64" s="1026">
        <f t="shared" si="1"/>
        <v>0</v>
      </c>
      <c r="I64" s="1026">
        <f t="shared" si="1"/>
        <v>0</v>
      </c>
      <c r="J64" s="1026">
        <f t="shared" si="1"/>
        <v>0</v>
      </c>
      <c r="K64" s="1027">
        <f>K66+K71+K74+K78+K81+K84+K87</f>
        <v>0</v>
      </c>
      <c r="L64" s="1028">
        <f t="shared" ref="L64:R64" si="18">L66+L71+L74+L78+L81+L84+L87</f>
        <v>0</v>
      </c>
      <c r="M64" s="1027">
        <f t="shared" si="18"/>
        <v>0</v>
      </c>
      <c r="N64" s="1027">
        <f t="shared" si="18"/>
        <v>0</v>
      </c>
      <c r="O64" s="1027">
        <f t="shared" si="18"/>
        <v>0</v>
      </c>
      <c r="P64" s="1027">
        <f t="shared" si="18"/>
        <v>0</v>
      </c>
      <c r="Q64" s="1027">
        <f t="shared" si="18"/>
        <v>0</v>
      </c>
      <c r="R64" s="1027">
        <f t="shared" si="18"/>
        <v>0</v>
      </c>
    </row>
    <row r="65" spans="1:18" ht="12" hidden="1" customHeight="1">
      <c r="A65" s="1023"/>
      <c r="B65" s="1015"/>
      <c r="C65" s="1016"/>
      <c r="D65" s="1017"/>
      <c r="E65" s="1024" t="s">
        <v>191</v>
      </c>
      <c r="F65" s="1050" t="s">
        <v>260</v>
      </c>
      <c r="G65" s="1026"/>
      <c r="H65" s="1026"/>
      <c r="I65" s="1026"/>
      <c r="J65" s="1026"/>
      <c r="K65" s="1026"/>
      <c r="L65" s="1010"/>
      <c r="M65" s="1026"/>
      <c r="N65" s="1026"/>
      <c r="O65" s="1026"/>
      <c r="P65" s="1026"/>
      <c r="Q65" s="1026"/>
      <c r="R65" s="1026"/>
    </row>
    <row r="66" spans="1:18" ht="12" hidden="1" customHeight="1">
      <c r="A66" s="1029">
        <v>2310</v>
      </c>
      <c r="B66" s="1052" t="s">
        <v>257</v>
      </c>
      <c r="C66" s="1030" t="s">
        <v>13</v>
      </c>
      <c r="D66" s="1031" t="s">
        <v>188</v>
      </c>
      <c r="E66" s="1032" t="s">
        <v>261</v>
      </c>
      <c r="F66" s="1025"/>
      <c r="G66" s="1026">
        <f t="shared" si="1"/>
        <v>0</v>
      </c>
      <c r="H66" s="1026">
        <f t="shared" si="1"/>
        <v>0</v>
      </c>
      <c r="I66" s="1026">
        <f t="shared" si="1"/>
        <v>0</v>
      </c>
      <c r="J66" s="1026">
        <f t="shared" si="1"/>
        <v>0</v>
      </c>
      <c r="K66" s="1027">
        <f>K68+K69+K70</f>
        <v>0</v>
      </c>
      <c r="L66" s="1028">
        <f t="shared" ref="L66:R66" si="19">L68+L69+L70</f>
        <v>0</v>
      </c>
      <c r="M66" s="1027">
        <f t="shared" si="19"/>
        <v>0</v>
      </c>
      <c r="N66" s="1027">
        <f t="shared" si="19"/>
        <v>0</v>
      </c>
      <c r="O66" s="1027">
        <f t="shared" si="19"/>
        <v>0</v>
      </c>
      <c r="P66" s="1027">
        <f t="shared" si="19"/>
        <v>0</v>
      </c>
      <c r="Q66" s="1027">
        <f t="shared" si="19"/>
        <v>0</v>
      </c>
      <c r="R66" s="1027">
        <f t="shared" si="19"/>
        <v>0</v>
      </c>
    </row>
    <row r="67" spans="1:18" ht="12" hidden="1" customHeight="1">
      <c r="A67" s="1029"/>
      <c r="B67" s="1015"/>
      <c r="C67" s="1030"/>
      <c r="D67" s="1031"/>
      <c r="E67" s="1024" t="s">
        <v>194</v>
      </c>
      <c r="F67" s="1036" t="s">
        <v>262</v>
      </c>
      <c r="G67" s="1026"/>
      <c r="H67" s="1026"/>
      <c r="I67" s="1026"/>
      <c r="J67" s="1026"/>
      <c r="K67" s="1027"/>
      <c r="L67" s="1028"/>
      <c r="M67" s="1027"/>
      <c r="N67" s="1027"/>
      <c r="O67" s="1027"/>
      <c r="P67" s="1027"/>
      <c r="Q67" s="1027"/>
      <c r="R67" s="1027"/>
    </row>
    <row r="68" spans="1:18" ht="12" hidden="1" customHeight="1">
      <c r="A68" s="1029">
        <v>2311</v>
      </c>
      <c r="B68" s="1054" t="s">
        <v>257</v>
      </c>
      <c r="C68" s="1040" t="s">
        <v>13</v>
      </c>
      <c r="D68" s="1041" t="s">
        <v>13</v>
      </c>
      <c r="E68" s="1024" t="s">
        <v>263</v>
      </c>
      <c r="F68" s="1036"/>
      <c r="G68" s="1026">
        <f t="shared" si="1"/>
        <v>0</v>
      </c>
      <c r="H68" s="1026">
        <f t="shared" si="1"/>
        <v>0</v>
      </c>
      <c r="I68" s="1026">
        <f t="shared" si="1"/>
        <v>0</v>
      </c>
      <c r="J68" s="1026">
        <f t="shared" si="1"/>
        <v>0</v>
      </c>
      <c r="K68" s="1027"/>
      <c r="L68" s="1028"/>
      <c r="M68" s="1027"/>
      <c r="N68" s="1037"/>
      <c r="O68" s="1037"/>
      <c r="P68" s="1037"/>
      <c r="Q68" s="1037"/>
      <c r="R68" s="1037"/>
    </row>
    <row r="69" spans="1:18" ht="12" hidden="1" customHeight="1">
      <c r="A69" s="1029">
        <v>2312</v>
      </c>
      <c r="B69" s="1054" t="s">
        <v>257</v>
      </c>
      <c r="C69" s="1040" t="s">
        <v>13</v>
      </c>
      <c r="D69" s="1041" t="s">
        <v>182</v>
      </c>
      <c r="E69" s="1024" t="s">
        <v>264</v>
      </c>
      <c r="F69" s="1047" t="s">
        <v>265</v>
      </c>
      <c r="G69" s="1026">
        <f t="shared" si="1"/>
        <v>0</v>
      </c>
      <c r="H69" s="1026">
        <f t="shared" si="1"/>
        <v>0</v>
      </c>
      <c r="I69" s="1026">
        <f t="shared" si="1"/>
        <v>0</v>
      </c>
      <c r="J69" s="1026">
        <f t="shared" si="1"/>
        <v>0</v>
      </c>
      <c r="K69" s="1027"/>
      <c r="L69" s="1028"/>
      <c r="M69" s="1027"/>
      <c r="N69" s="1027"/>
      <c r="O69" s="1027"/>
      <c r="P69" s="1027"/>
      <c r="Q69" s="1027"/>
      <c r="R69" s="1027"/>
    </row>
    <row r="70" spans="1:18" ht="12" hidden="1" customHeight="1">
      <c r="A70" s="1029">
        <v>2313</v>
      </c>
      <c r="B70" s="1054" t="s">
        <v>257</v>
      </c>
      <c r="C70" s="1040" t="s">
        <v>13</v>
      </c>
      <c r="D70" s="1041" t="s">
        <v>183</v>
      </c>
      <c r="E70" s="1024" t="s">
        <v>266</v>
      </c>
      <c r="F70" s="1047"/>
      <c r="G70" s="1026">
        <f t="shared" si="1"/>
        <v>0</v>
      </c>
      <c r="H70" s="1026">
        <f t="shared" si="1"/>
        <v>0</v>
      </c>
      <c r="I70" s="1026">
        <f t="shared" si="1"/>
        <v>0</v>
      </c>
      <c r="J70" s="1026">
        <f t="shared" si="1"/>
        <v>0</v>
      </c>
      <c r="K70" s="1027"/>
      <c r="L70" s="1028"/>
      <c r="M70" s="1027"/>
      <c r="N70" s="1027"/>
      <c r="O70" s="1027"/>
      <c r="P70" s="1027"/>
      <c r="Q70" s="1027"/>
      <c r="R70" s="1027"/>
    </row>
    <row r="71" spans="1:18" ht="12" hidden="1" customHeight="1">
      <c r="A71" s="1029">
        <v>2320</v>
      </c>
      <c r="B71" s="1052" t="s">
        <v>257</v>
      </c>
      <c r="C71" s="1030" t="s">
        <v>182</v>
      </c>
      <c r="D71" s="1031" t="s">
        <v>188</v>
      </c>
      <c r="E71" s="1032" t="s">
        <v>267</v>
      </c>
      <c r="F71" s="1047"/>
      <c r="G71" s="1026">
        <f t="shared" si="1"/>
        <v>0</v>
      </c>
      <c r="H71" s="1026">
        <f t="shared" si="1"/>
        <v>0</v>
      </c>
      <c r="I71" s="1026">
        <f t="shared" si="1"/>
        <v>0</v>
      </c>
      <c r="J71" s="1026">
        <f t="shared" si="1"/>
        <v>0</v>
      </c>
      <c r="K71" s="1027">
        <f>K73</f>
        <v>0</v>
      </c>
      <c r="L71" s="1028">
        <f t="shared" ref="L71:R71" si="20">L73</f>
        <v>0</v>
      </c>
      <c r="M71" s="1027">
        <f t="shared" si="20"/>
        <v>0</v>
      </c>
      <c r="N71" s="1027">
        <f t="shared" si="20"/>
        <v>0</v>
      </c>
      <c r="O71" s="1027">
        <f t="shared" si="20"/>
        <v>0</v>
      </c>
      <c r="P71" s="1027">
        <f t="shared" si="20"/>
        <v>0</v>
      </c>
      <c r="Q71" s="1027">
        <f t="shared" si="20"/>
        <v>0</v>
      </c>
      <c r="R71" s="1027">
        <f t="shared" si="20"/>
        <v>0</v>
      </c>
    </row>
    <row r="72" spans="1:18" ht="12" hidden="1" customHeight="1">
      <c r="A72" s="1029"/>
      <c r="B72" s="1015"/>
      <c r="C72" s="1030"/>
      <c r="D72" s="1031"/>
      <c r="E72" s="1024" t="s">
        <v>194</v>
      </c>
      <c r="F72" s="1036" t="s">
        <v>268</v>
      </c>
      <c r="G72" s="1026"/>
      <c r="H72" s="1026"/>
      <c r="I72" s="1026"/>
      <c r="J72" s="1026"/>
      <c r="K72" s="1027"/>
      <c r="L72" s="1028"/>
      <c r="M72" s="1027"/>
      <c r="N72" s="1027"/>
      <c r="O72" s="1027"/>
      <c r="P72" s="1027"/>
      <c r="Q72" s="1027"/>
      <c r="R72" s="1027"/>
    </row>
    <row r="73" spans="1:18" ht="12" hidden="1" customHeight="1">
      <c r="A73" s="1029">
        <v>2321</v>
      </c>
      <c r="B73" s="1054" t="s">
        <v>257</v>
      </c>
      <c r="C73" s="1040" t="s">
        <v>182</v>
      </c>
      <c r="D73" s="1041" t="s">
        <v>13</v>
      </c>
      <c r="E73" s="1024" t="s">
        <v>269</v>
      </c>
      <c r="F73" s="1036"/>
      <c r="G73" s="1026">
        <f t="shared" si="1"/>
        <v>0</v>
      </c>
      <c r="H73" s="1026">
        <f t="shared" si="1"/>
        <v>0</v>
      </c>
      <c r="I73" s="1026">
        <f t="shared" si="1"/>
        <v>0</v>
      </c>
      <c r="J73" s="1026">
        <f t="shared" si="1"/>
        <v>0</v>
      </c>
      <c r="K73" s="1027"/>
      <c r="L73" s="1028"/>
      <c r="M73" s="1027"/>
      <c r="N73" s="1037"/>
      <c r="O73" s="1037"/>
      <c r="P73" s="1037"/>
      <c r="Q73" s="1037"/>
      <c r="R73" s="1037"/>
    </row>
    <row r="74" spans="1:18" ht="12" hidden="1" customHeight="1">
      <c r="A74" s="1029">
        <v>2330</v>
      </c>
      <c r="B74" s="1052" t="s">
        <v>257</v>
      </c>
      <c r="C74" s="1030" t="s">
        <v>183</v>
      </c>
      <c r="D74" s="1031" t="s">
        <v>188</v>
      </c>
      <c r="E74" s="1032" t="s">
        <v>270</v>
      </c>
      <c r="F74" s="1047" t="s">
        <v>271</v>
      </c>
      <c r="G74" s="1026">
        <f t="shared" si="1"/>
        <v>0</v>
      </c>
      <c r="H74" s="1026">
        <f t="shared" si="1"/>
        <v>0</v>
      </c>
      <c r="I74" s="1026">
        <f t="shared" si="1"/>
        <v>0</v>
      </c>
      <c r="J74" s="1026">
        <f t="shared" si="1"/>
        <v>0</v>
      </c>
      <c r="K74" s="1027">
        <f>K76+K77</f>
        <v>0</v>
      </c>
      <c r="L74" s="1028">
        <f t="shared" ref="L74:R74" si="21">L76+L77</f>
        <v>0</v>
      </c>
      <c r="M74" s="1027">
        <f t="shared" si="21"/>
        <v>0</v>
      </c>
      <c r="N74" s="1027">
        <f t="shared" si="21"/>
        <v>0</v>
      </c>
      <c r="O74" s="1027">
        <f t="shared" si="21"/>
        <v>0</v>
      </c>
      <c r="P74" s="1027">
        <f t="shared" si="21"/>
        <v>0</v>
      </c>
      <c r="Q74" s="1027">
        <f t="shared" si="21"/>
        <v>0</v>
      </c>
      <c r="R74" s="1027">
        <f t="shared" si="21"/>
        <v>0</v>
      </c>
    </row>
    <row r="75" spans="1:18" ht="12" hidden="1" customHeight="1">
      <c r="A75" s="1029"/>
      <c r="B75" s="1015"/>
      <c r="C75" s="1030"/>
      <c r="D75" s="1031"/>
      <c r="E75" s="1024" t="s">
        <v>194</v>
      </c>
      <c r="F75" s="1036" t="s">
        <v>272</v>
      </c>
      <c r="G75" s="1026"/>
      <c r="H75" s="1026"/>
      <c r="I75" s="1026"/>
      <c r="J75" s="1026"/>
      <c r="K75" s="1027"/>
      <c r="L75" s="1028"/>
      <c r="M75" s="1027"/>
      <c r="N75" s="1027"/>
      <c r="O75" s="1027"/>
      <c r="P75" s="1027"/>
      <c r="Q75" s="1027"/>
      <c r="R75" s="1027"/>
    </row>
    <row r="76" spans="1:18" ht="12" hidden="1" customHeight="1">
      <c r="A76" s="1029">
        <v>2331</v>
      </c>
      <c r="B76" s="1054" t="s">
        <v>257</v>
      </c>
      <c r="C76" s="1040" t="s">
        <v>183</v>
      </c>
      <c r="D76" s="1041" t="s">
        <v>13</v>
      </c>
      <c r="E76" s="1024" t="s">
        <v>273</v>
      </c>
      <c r="F76" s="1036"/>
      <c r="G76" s="1026">
        <f t="shared" ref="G76:J138" si="22">K76+O76</f>
        <v>0</v>
      </c>
      <c r="H76" s="1026">
        <f t="shared" si="22"/>
        <v>0</v>
      </c>
      <c r="I76" s="1026">
        <f t="shared" si="22"/>
        <v>0</v>
      </c>
      <c r="J76" s="1026">
        <f t="shared" si="22"/>
        <v>0</v>
      </c>
      <c r="K76" s="1027"/>
      <c r="L76" s="1028"/>
      <c r="M76" s="1027"/>
      <c r="N76" s="1037"/>
      <c r="O76" s="1037"/>
      <c r="P76" s="1037"/>
      <c r="Q76" s="1037"/>
      <c r="R76" s="1037"/>
    </row>
    <row r="77" spans="1:18" ht="12" hidden="1" customHeight="1">
      <c r="A77" s="1029">
        <v>2332</v>
      </c>
      <c r="B77" s="1054" t="s">
        <v>257</v>
      </c>
      <c r="C77" s="1040" t="s">
        <v>183</v>
      </c>
      <c r="D77" s="1041" t="s">
        <v>182</v>
      </c>
      <c r="E77" s="1024" t="s">
        <v>274</v>
      </c>
      <c r="F77" s="1047" t="s">
        <v>275</v>
      </c>
      <c r="G77" s="1026">
        <f t="shared" si="22"/>
        <v>0</v>
      </c>
      <c r="H77" s="1026">
        <f t="shared" si="22"/>
        <v>0</v>
      </c>
      <c r="I77" s="1026">
        <f t="shared" si="22"/>
        <v>0</v>
      </c>
      <c r="J77" s="1026">
        <f t="shared" si="22"/>
        <v>0</v>
      </c>
      <c r="K77" s="1027"/>
      <c r="L77" s="1028"/>
      <c r="M77" s="1027"/>
      <c r="N77" s="1027"/>
      <c r="O77" s="1027"/>
      <c r="P77" s="1027"/>
      <c r="Q77" s="1027"/>
      <c r="R77" s="1027"/>
    </row>
    <row r="78" spans="1:18" ht="12" hidden="1" customHeight="1">
      <c r="A78" s="1029">
        <v>2340</v>
      </c>
      <c r="B78" s="1052" t="s">
        <v>257</v>
      </c>
      <c r="C78" s="1030" t="s">
        <v>184</v>
      </c>
      <c r="D78" s="1031" t="s">
        <v>188</v>
      </c>
      <c r="E78" s="1032" t="s">
        <v>276</v>
      </c>
      <c r="F78" s="1047"/>
      <c r="G78" s="1026">
        <f t="shared" si="22"/>
        <v>0</v>
      </c>
      <c r="H78" s="1026">
        <f t="shared" si="22"/>
        <v>0</v>
      </c>
      <c r="I78" s="1026">
        <f t="shared" si="22"/>
        <v>0</v>
      </c>
      <c r="J78" s="1026">
        <f t="shared" si="22"/>
        <v>0</v>
      </c>
      <c r="K78" s="1027">
        <f>K80</f>
        <v>0</v>
      </c>
      <c r="L78" s="1028">
        <f t="shared" ref="L78:R78" si="23">L80</f>
        <v>0</v>
      </c>
      <c r="M78" s="1027">
        <f t="shared" si="23"/>
        <v>0</v>
      </c>
      <c r="N78" s="1027">
        <f t="shared" si="23"/>
        <v>0</v>
      </c>
      <c r="O78" s="1027">
        <f t="shared" si="23"/>
        <v>0</v>
      </c>
      <c r="P78" s="1027">
        <f t="shared" si="23"/>
        <v>0</v>
      </c>
      <c r="Q78" s="1027">
        <f t="shared" si="23"/>
        <v>0</v>
      </c>
      <c r="R78" s="1027">
        <f t="shared" si="23"/>
        <v>0</v>
      </c>
    </row>
    <row r="79" spans="1:18" ht="12" hidden="1" customHeight="1">
      <c r="A79" s="1029"/>
      <c r="B79" s="1015"/>
      <c r="C79" s="1030"/>
      <c r="D79" s="1031"/>
      <c r="E79" s="1024" t="s">
        <v>194</v>
      </c>
      <c r="F79" s="1047"/>
      <c r="G79" s="1026"/>
      <c r="H79" s="1026"/>
      <c r="I79" s="1026"/>
      <c r="J79" s="1026"/>
      <c r="K79" s="1027"/>
      <c r="L79" s="1028"/>
      <c r="M79" s="1027"/>
      <c r="N79" s="1027"/>
      <c r="O79" s="1027"/>
      <c r="P79" s="1027"/>
      <c r="Q79" s="1027"/>
      <c r="R79" s="1027"/>
    </row>
    <row r="80" spans="1:18" ht="12" hidden="1" customHeight="1">
      <c r="A80" s="1029">
        <v>2341</v>
      </c>
      <c r="B80" s="1054" t="s">
        <v>257</v>
      </c>
      <c r="C80" s="1040" t="s">
        <v>184</v>
      </c>
      <c r="D80" s="1041" t="s">
        <v>13</v>
      </c>
      <c r="E80" s="1024" t="s">
        <v>276</v>
      </c>
      <c r="F80" s="1036"/>
      <c r="G80" s="1026">
        <f t="shared" si="22"/>
        <v>0</v>
      </c>
      <c r="H80" s="1026">
        <f t="shared" si="22"/>
        <v>0</v>
      </c>
      <c r="I80" s="1026">
        <f t="shared" si="22"/>
        <v>0</v>
      </c>
      <c r="J80" s="1026">
        <f t="shared" si="22"/>
        <v>0</v>
      </c>
      <c r="K80" s="1027"/>
      <c r="L80" s="1028"/>
      <c r="M80" s="1027"/>
      <c r="N80" s="1037"/>
      <c r="O80" s="1037"/>
      <c r="P80" s="1037"/>
      <c r="Q80" s="1037"/>
      <c r="R80" s="1037"/>
    </row>
    <row r="81" spans="1:18" ht="12" hidden="1" customHeight="1">
      <c r="A81" s="1029">
        <v>2350</v>
      </c>
      <c r="B81" s="1052" t="s">
        <v>257</v>
      </c>
      <c r="C81" s="1030" t="s">
        <v>219</v>
      </c>
      <c r="D81" s="1031" t="s">
        <v>188</v>
      </c>
      <c r="E81" s="1032" t="s">
        <v>277</v>
      </c>
      <c r="F81" s="1047"/>
      <c r="G81" s="1026">
        <f t="shared" si="22"/>
        <v>0</v>
      </c>
      <c r="H81" s="1026">
        <f t="shared" si="22"/>
        <v>0</v>
      </c>
      <c r="I81" s="1026">
        <f t="shared" si="22"/>
        <v>0</v>
      </c>
      <c r="J81" s="1026">
        <f t="shared" si="22"/>
        <v>0</v>
      </c>
      <c r="K81" s="1027">
        <f>K83</f>
        <v>0</v>
      </c>
      <c r="L81" s="1028">
        <f t="shared" ref="L81:R81" si="24">L83</f>
        <v>0</v>
      </c>
      <c r="M81" s="1027">
        <f t="shared" si="24"/>
        <v>0</v>
      </c>
      <c r="N81" s="1027">
        <f t="shared" si="24"/>
        <v>0</v>
      </c>
      <c r="O81" s="1027">
        <f t="shared" si="24"/>
        <v>0</v>
      </c>
      <c r="P81" s="1027">
        <f t="shared" si="24"/>
        <v>0</v>
      </c>
      <c r="Q81" s="1027">
        <f t="shared" si="24"/>
        <v>0</v>
      </c>
      <c r="R81" s="1027">
        <f t="shared" si="24"/>
        <v>0</v>
      </c>
    </row>
    <row r="82" spans="1:18" ht="12" hidden="1" customHeight="1">
      <c r="A82" s="1029"/>
      <c r="B82" s="1015"/>
      <c r="C82" s="1030"/>
      <c r="D82" s="1031"/>
      <c r="E82" s="1024" t="s">
        <v>194</v>
      </c>
      <c r="F82" s="1036" t="s">
        <v>278</v>
      </c>
      <c r="G82" s="1026"/>
      <c r="H82" s="1026"/>
      <c r="I82" s="1026"/>
      <c r="J82" s="1026"/>
      <c r="K82" s="1027"/>
      <c r="L82" s="1028"/>
      <c r="M82" s="1027"/>
      <c r="N82" s="1027"/>
      <c r="O82" s="1027"/>
      <c r="P82" s="1027"/>
      <c r="Q82" s="1027"/>
      <c r="R82" s="1027"/>
    </row>
    <row r="83" spans="1:18" ht="12" hidden="1" customHeight="1">
      <c r="A83" s="1029">
        <v>2351</v>
      </c>
      <c r="B83" s="1054" t="s">
        <v>257</v>
      </c>
      <c r="C83" s="1040" t="s">
        <v>219</v>
      </c>
      <c r="D83" s="1041" t="s">
        <v>13</v>
      </c>
      <c r="E83" s="1024" t="s">
        <v>279</v>
      </c>
      <c r="F83" s="1036"/>
      <c r="G83" s="1026">
        <f t="shared" si="22"/>
        <v>0</v>
      </c>
      <c r="H83" s="1026">
        <f t="shared" si="22"/>
        <v>0</v>
      </c>
      <c r="I83" s="1026">
        <f t="shared" si="22"/>
        <v>0</v>
      </c>
      <c r="J83" s="1026">
        <f t="shared" si="22"/>
        <v>0</v>
      </c>
      <c r="K83" s="1027"/>
      <c r="L83" s="1028"/>
      <c r="M83" s="1027"/>
      <c r="N83" s="1037"/>
      <c r="O83" s="1037"/>
      <c r="P83" s="1037"/>
      <c r="Q83" s="1037"/>
      <c r="R83" s="1037"/>
    </row>
    <row r="84" spans="1:18" ht="12" hidden="1" customHeight="1">
      <c r="A84" s="1029">
        <v>2360</v>
      </c>
      <c r="B84" s="1052" t="s">
        <v>257</v>
      </c>
      <c r="C84" s="1030" t="s">
        <v>224</v>
      </c>
      <c r="D84" s="1031" t="s">
        <v>188</v>
      </c>
      <c r="E84" s="1032" t="s">
        <v>280</v>
      </c>
      <c r="F84" s="1047" t="s">
        <v>278</v>
      </c>
      <c r="G84" s="1026">
        <f t="shared" si="22"/>
        <v>0</v>
      </c>
      <c r="H84" s="1026">
        <f t="shared" si="22"/>
        <v>0</v>
      </c>
      <c r="I84" s="1026">
        <f t="shared" si="22"/>
        <v>0</v>
      </c>
      <c r="J84" s="1026">
        <f t="shared" si="22"/>
        <v>0</v>
      </c>
      <c r="K84" s="1027">
        <f>K86</f>
        <v>0</v>
      </c>
      <c r="L84" s="1028">
        <f t="shared" ref="L84:R84" si="25">L86</f>
        <v>0</v>
      </c>
      <c r="M84" s="1027">
        <f t="shared" si="25"/>
        <v>0</v>
      </c>
      <c r="N84" s="1027">
        <f t="shared" si="25"/>
        <v>0</v>
      </c>
      <c r="O84" s="1027">
        <f t="shared" si="25"/>
        <v>0</v>
      </c>
      <c r="P84" s="1027">
        <f t="shared" si="25"/>
        <v>0</v>
      </c>
      <c r="Q84" s="1027">
        <f t="shared" si="25"/>
        <v>0</v>
      </c>
      <c r="R84" s="1027">
        <f t="shared" si="25"/>
        <v>0</v>
      </c>
    </row>
    <row r="85" spans="1:18" ht="12" hidden="1" customHeight="1">
      <c r="A85" s="1029"/>
      <c r="B85" s="1015"/>
      <c r="C85" s="1030"/>
      <c r="D85" s="1031"/>
      <c r="E85" s="1024" t="s">
        <v>194</v>
      </c>
      <c r="F85" s="1036" t="s">
        <v>281</v>
      </c>
      <c r="G85" s="1026"/>
      <c r="H85" s="1026"/>
      <c r="I85" s="1026"/>
      <c r="J85" s="1026"/>
      <c r="K85" s="1027"/>
      <c r="L85" s="1028"/>
      <c r="M85" s="1027"/>
      <c r="N85" s="1027"/>
      <c r="O85" s="1027"/>
      <c r="P85" s="1027"/>
      <c r="Q85" s="1027"/>
      <c r="R85" s="1027"/>
    </row>
    <row r="86" spans="1:18" ht="12" hidden="1" customHeight="1">
      <c r="A86" s="1029">
        <v>2361</v>
      </c>
      <c r="B86" s="1054" t="s">
        <v>257</v>
      </c>
      <c r="C86" s="1040" t="s">
        <v>224</v>
      </c>
      <c r="D86" s="1041" t="s">
        <v>13</v>
      </c>
      <c r="E86" s="1024" t="s">
        <v>280</v>
      </c>
      <c r="F86" s="1036"/>
      <c r="G86" s="1026">
        <f t="shared" si="22"/>
        <v>0</v>
      </c>
      <c r="H86" s="1026">
        <f t="shared" si="22"/>
        <v>0</v>
      </c>
      <c r="I86" s="1026">
        <f t="shared" si="22"/>
        <v>0</v>
      </c>
      <c r="J86" s="1026">
        <f t="shared" si="22"/>
        <v>0</v>
      </c>
      <c r="K86" s="1027"/>
      <c r="L86" s="1028"/>
      <c r="M86" s="1027"/>
      <c r="N86" s="1037"/>
      <c r="O86" s="1037"/>
      <c r="P86" s="1037"/>
      <c r="Q86" s="1037"/>
      <c r="R86" s="1037"/>
    </row>
    <row r="87" spans="1:18" ht="12" hidden="1" customHeight="1">
      <c r="A87" s="1029">
        <v>2370</v>
      </c>
      <c r="B87" s="1052" t="s">
        <v>257</v>
      </c>
      <c r="C87" s="1030" t="s">
        <v>229</v>
      </c>
      <c r="D87" s="1031" t="s">
        <v>188</v>
      </c>
      <c r="E87" s="1032" t="s">
        <v>282</v>
      </c>
      <c r="F87" s="1047" t="s">
        <v>283</v>
      </c>
      <c r="G87" s="1026">
        <f t="shared" si="22"/>
        <v>0</v>
      </c>
      <c r="H87" s="1026">
        <f t="shared" si="22"/>
        <v>0</v>
      </c>
      <c r="I87" s="1026">
        <f t="shared" si="22"/>
        <v>0</v>
      </c>
      <c r="J87" s="1026">
        <f t="shared" si="22"/>
        <v>0</v>
      </c>
      <c r="K87" s="1027">
        <f>K89</f>
        <v>0</v>
      </c>
      <c r="L87" s="1028">
        <f t="shared" ref="L87:R87" si="26">L89</f>
        <v>0</v>
      </c>
      <c r="M87" s="1027">
        <f t="shared" si="26"/>
        <v>0</v>
      </c>
      <c r="N87" s="1027">
        <f t="shared" si="26"/>
        <v>0</v>
      </c>
      <c r="O87" s="1027">
        <f t="shared" si="26"/>
        <v>0</v>
      </c>
      <c r="P87" s="1027">
        <f t="shared" si="26"/>
        <v>0</v>
      </c>
      <c r="Q87" s="1027">
        <f t="shared" si="26"/>
        <v>0</v>
      </c>
      <c r="R87" s="1027">
        <f t="shared" si="26"/>
        <v>0</v>
      </c>
    </row>
    <row r="88" spans="1:18" ht="12" hidden="1" customHeight="1">
      <c r="A88" s="1029"/>
      <c r="B88" s="1015"/>
      <c r="C88" s="1030"/>
      <c r="D88" s="1031"/>
      <c r="E88" s="1024" t="s">
        <v>194</v>
      </c>
      <c r="F88" s="1036" t="s">
        <v>284</v>
      </c>
      <c r="G88" s="1026"/>
      <c r="H88" s="1026"/>
      <c r="I88" s="1026"/>
      <c r="J88" s="1026"/>
      <c r="K88" s="1027"/>
      <c r="L88" s="1028"/>
      <c r="M88" s="1027"/>
      <c r="N88" s="1027"/>
      <c r="O88" s="1027"/>
      <c r="P88" s="1027"/>
      <c r="Q88" s="1027"/>
      <c r="R88" s="1027"/>
    </row>
    <row r="89" spans="1:18" ht="12" hidden="1" customHeight="1">
      <c r="A89" s="1029">
        <v>2371</v>
      </c>
      <c r="B89" s="1054" t="s">
        <v>257</v>
      </c>
      <c r="C89" s="1040" t="s">
        <v>229</v>
      </c>
      <c r="D89" s="1041" t="s">
        <v>13</v>
      </c>
      <c r="E89" s="1024" t="s">
        <v>285</v>
      </c>
      <c r="F89" s="1036"/>
      <c r="G89" s="1026">
        <f t="shared" si="22"/>
        <v>0</v>
      </c>
      <c r="H89" s="1026">
        <f t="shared" si="22"/>
        <v>0</v>
      </c>
      <c r="I89" s="1026">
        <f t="shared" si="22"/>
        <v>0</v>
      </c>
      <c r="J89" s="1026">
        <f t="shared" si="22"/>
        <v>0</v>
      </c>
      <c r="K89" s="1027"/>
      <c r="L89" s="1028"/>
      <c r="M89" s="1027"/>
      <c r="N89" s="1037"/>
      <c r="O89" s="1037"/>
      <c r="P89" s="1037"/>
      <c r="Q89" s="1037"/>
      <c r="R89" s="1037"/>
    </row>
    <row r="90" spans="1:18" ht="27" customHeight="1">
      <c r="A90" s="1049">
        <v>2400</v>
      </c>
      <c r="B90" s="1052" t="s">
        <v>286</v>
      </c>
      <c r="C90" s="1030" t="s">
        <v>188</v>
      </c>
      <c r="D90" s="1031" t="s">
        <v>188</v>
      </c>
      <c r="E90" s="1053" t="s">
        <v>287</v>
      </c>
      <c r="F90" s="1047" t="s">
        <v>288</v>
      </c>
      <c r="G90" s="1020">
        <f t="shared" si="22"/>
        <v>218387.33100000001</v>
      </c>
      <c r="H90" s="1020">
        <f t="shared" si="22"/>
        <v>320018.57900000003</v>
      </c>
      <c r="I90" s="1020">
        <f t="shared" si="22"/>
        <v>397751.43400000001</v>
      </c>
      <c r="J90" s="1020">
        <f t="shared" si="22"/>
        <v>489850.43400000001</v>
      </c>
      <c r="K90" s="1055">
        <f t="shared" ref="K90:R90" si="27">K92+K96+K102+K110+K115+K122+K125+K131+K140</f>
        <v>9258</v>
      </c>
      <c r="L90" s="1056">
        <f t="shared" si="27"/>
        <v>16972</v>
      </c>
      <c r="M90" s="1055">
        <f t="shared" si="27"/>
        <v>25868</v>
      </c>
      <c r="N90" s="1055">
        <f t="shared" si="27"/>
        <v>33026</v>
      </c>
      <c r="O90" s="1056">
        <f t="shared" si="27"/>
        <v>209129.33100000001</v>
      </c>
      <c r="P90" s="1056">
        <f t="shared" si="27"/>
        <v>303046.57900000003</v>
      </c>
      <c r="Q90" s="1056">
        <f t="shared" si="27"/>
        <v>371883.43400000001</v>
      </c>
      <c r="R90" s="1056">
        <f t="shared" si="27"/>
        <v>456824.43400000001</v>
      </c>
    </row>
    <row r="91" spans="1:18" ht="12.75" customHeight="1">
      <c r="A91" s="1023"/>
      <c r="B91" s="1015"/>
      <c r="C91" s="1016"/>
      <c r="D91" s="1017"/>
      <c r="E91" s="1024" t="s">
        <v>191</v>
      </c>
      <c r="F91" s="1050" t="s">
        <v>289</v>
      </c>
      <c r="G91" s="1026"/>
      <c r="H91" s="1026"/>
      <c r="I91" s="1026"/>
      <c r="J91" s="1026"/>
      <c r="K91" s="1026"/>
      <c r="L91" s="1010"/>
      <c r="M91" s="1026"/>
      <c r="N91" s="1026"/>
      <c r="O91" s="1026"/>
      <c r="P91" s="1026"/>
      <c r="Q91" s="1026"/>
      <c r="R91" s="1026"/>
    </row>
    <row r="92" spans="1:18" ht="12" hidden="1" customHeight="1">
      <c r="A92" s="1029">
        <v>2410</v>
      </c>
      <c r="B92" s="1052" t="s">
        <v>286</v>
      </c>
      <c r="C92" s="1030" t="s">
        <v>13</v>
      </c>
      <c r="D92" s="1031" t="s">
        <v>188</v>
      </c>
      <c r="E92" s="1032" t="s">
        <v>290</v>
      </c>
      <c r="F92" s="1025"/>
      <c r="G92" s="1026">
        <f t="shared" si="22"/>
        <v>0</v>
      </c>
      <c r="H92" s="1026">
        <f t="shared" si="22"/>
        <v>0</v>
      </c>
      <c r="I92" s="1026">
        <f t="shared" si="22"/>
        <v>0</v>
      </c>
      <c r="J92" s="1026">
        <f t="shared" si="22"/>
        <v>0</v>
      </c>
      <c r="K92" s="1027">
        <f>K94+K95</f>
        <v>0</v>
      </c>
      <c r="L92" s="1028">
        <f t="shared" ref="L92:R92" si="28">L94+L95</f>
        <v>0</v>
      </c>
      <c r="M92" s="1027">
        <f t="shared" si="28"/>
        <v>0</v>
      </c>
      <c r="N92" s="1027">
        <f t="shared" si="28"/>
        <v>0</v>
      </c>
      <c r="O92" s="1027">
        <f t="shared" si="28"/>
        <v>0</v>
      </c>
      <c r="P92" s="1027">
        <f t="shared" si="28"/>
        <v>0</v>
      </c>
      <c r="Q92" s="1027">
        <f t="shared" si="28"/>
        <v>0</v>
      </c>
      <c r="R92" s="1027">
        <f t="shared" si="28"/>
        <v>0</v>
      </c>
    </row>
    <row r="93" spans="1:18" ht="12" hidden="1" customHeight="1">
      <c r="A93" s="1029"/>
      <c r="B93" s="1015"/>
      <c r="C93" s="1030"/>
      <c r="D93" s="1031"/>
      <c r="E93" s="1024" t="s">
        <v>194</v>
      </c>
      <c r="F93" s="1036" t="s">
        <v>291</v>
      </c>
      <c r="G93" s="1026"/>
      <c r="H93" s="1026"/>
      <c r="I93" s="1026"/>
      <c r="J93" s="1026"/>
      <c r="K93" s="1027"/>
      <c r="L93" s="1028"/>
      <c r="M93" s="1027"/>
      <c r="N93" s="1027"/>
      <c r="O93" s="1027"/>
      <c r="P93" s="1027"/>
      <c r="Q93" s="1027"/>
      <c r="R93" s="1027"/>
    </row>
    <row r="94" spans="1:18" ht="12" hidden="1" customHeight="1">
      <c r="A94" s="1029">
        <v>2411</v>
      </c>
      <c r="B94" s="1054" t="s">
        <v>286</v>
      </c>
      <c r="C94" s="1040" t="s">
        <v>13</v>
      </c>
      <c r="D94" s="1041" t="s">
        <v>13</v>
      </c>
      <c r="E94" s="1024" t="s">
        <v>292</v>
      </c>
      <c r="F94" s="1036"/>
      <c r="G94" s="1026">
        <f t="shared" si="22"/>
        <v>0</v>
      </c>
      <c r="H94" s="1026">
        <f t="shared" si="22"/>
        <v>0</v>
      </c>
      <c r="I94" s="1026">
        <f t="shared" si="22"/>
        <v>0</v>
      </c>
      <c r="J94" s="1026">
        <f t="shared" si="22"/>
        <v>0</v>
      </c>
      <c r="K94" s="1027"/>
      <c r="L94" s="1028"/>
      <c r="M94" s="1027"/>
      <c r="N94" s="1037"/>
      <c r="O94" s="1037"/>
      <c r="P94" s="1037"/>
      <c r="Q94" s="1037"/>
      <c r="R94" s="1037"/>
    </row>
    <row r="95" spans="1:18" ht="12" hidden="1" customHeight="1">
      <c r="A95" s="1029">
        <v>2412</v>
      </c>
      <c r="B95" s="1054" t="s">
        <v>286</v>
      </c>
      <c r="C95" s="1040" t="s">
        <v>13</v>
      </c>
      <c r="D95" s="1041" t="s">
        <v>182</v>
      </c>
      <c r="E95" s="1024" t="s">
        <v>293</v>
      </c>
      <c r="F95" s="1025" t="s">
        <v>294</v>
      </c>
      <c r="G95" s="1026">
        <f t="shared" si="22"/>
        <v>0</v>
      </c>
      <c r="H95" s="1026">
        <f t="shared" si="22"/>
        <v>0</v>
      </c>
      <c r="I95" s="1026">
        <f t="shared" si="22"/>
        <v>0</v>
      </c>
      <c r="J95" s="1026">
        <f t="shared" si="22"/>
        <v>0</v>
      </c>
      <c r="K95" s="1027"/>
      <c r="L95" s="1028"/>
      <c r="M95" s="1027"/>
      <c r="N95" s="1027"/>
      <c r="O95" s="1027"/>
      <c r="P95" s="1027"/>
      <c r="Q95" s="1027"/>
      <c r="R95" s="1027"/>
    </row>
    <row r="96" spans="1:18" ht="38.25" customHeight="1">
      <c r="A96" s="1029">
        <v>2420</v>
      </c>
      <c r="B96" s="1052" t="s">
        <v>286</v>
      </c>
      <c r="C96" s="1030" t="s">
        <v>182</v>
      </c>
      <c r="D96" s="1031" t="s">
        <v>188</v>
      </c>
      <c r="E96" s="1032" t="s">
        <v>295</v>
      </c>
      <c r="F96" s="1047" t="s">
        <v>296</v>
      </c>
      <c r="G96" s="1009">
        <f t="shared" si="22"/>
        <v>0</v>
      </c>
      <c r="H96" s="1009">
        <f t="shared" si="22"/>
        <v>312</v>
      </c>
      <c r="I96" s="1009">
        <f t="shared" si="22"/>
        <v>624</v>
      </c>
      <c r="J96" s="1009">
        <f t="shared" si="22"/>
        <v>936</v>
      </c>
      <c r="K96" s="1042">
        <f>K98+K99+K100+K101</f>
        <v>0</v>
      </c>
      <c r="L96" s="1028">
        <f t="shared" ref="L96:R96" si="29">L98+L99+L100+L101</f>
        <v>312</v>
      </c>
      <c r="M96" s="1042">
        <f t="shared" si="29"/>
        <v>624</v>
      </c>
      <c r="N96" s="1042">
        <f t="shared" si="29"/>
        <v>936</v>
      </c>
      <c r="O96" s="1042">
        <f t="shared" si="29"/>
        <v>0</v>
      </c>
      <c r="P96" s="1042">
        <f t="shared" si="29"/>
        <v>0</v>
      </c>
      <c r="Q96" s="1042">
        <f t="shared" si="29"/>
        <v>0</v>
      </c>
      <c r="R96" s="1042">
        <f t="shared" si="29"/>
        <v>0</v>
      </c>
    </row>
    <row r="97" spans="1:18" ht="12" customHeight="1">
      <c r="A97" s="1029"/>
      <c r="B97" s="1015"/>
      <c r="C97" s="1030"/>
      <c r="D97" s="1031"/>
      <c r="E97" s="1024" t="s">
        <v>194</v>
      </c>
      <c r="F97" s="1036" t="s">
        <v>297</v>
      </c>
      <c r="G97" s="1026"/>
      <c r="H97" s="1026"/>
      <c r="I97" s="1026"/>
      <c r="J97" s="1026"/>
      <c r="K97" s="1027"/>
      <c r="L97" s="1028"/>
      <c r="M97" s="1027"/>
      <c r="N97" s="1027"/>
      <c r="O97" s="1027"/>
      <c r="P97" s="1027"/>
      <c r="Q97" s="1027"/>
      <c r="R97" s="1027"/>
    </row>
    <row r="98" spans="1:18" s="1067" customFormat="1" ht="13.5" customHeight="1">
      <c r="A98" s="1057">
        <v>2421</v>
      </c>
      <c r="B98" s="1058" t="s">
        <v>286</v>
      </c>
      <c r="C98" s="1059" t="s">
        <v>182</v>
      </c>
      <c r="D98" s="1060" t="s">
        <v>13</v>
      </c>
      <c r="E98" s="1061" t="s">
        <v>298</v>
      </c>
      <c r="F98" s="1062"/>
      <c r="G98" s="1063">
        <f t="shared" si="22"/>
        <v>0</v>
      </c>
      <c r="H98" s="1063">
        <f t="shared" si="22"/>
        <v>312</v>
      </c>
      <c r="I98" s="1063">
        <f t="shared" si="22"/>
        <v>624</v>
      </c>
      <c r="J98" s="1063">
        <f t="shared" si="22"/>
        <v>936</v>
      </c>
      <c r="K98" s="1064">
        <f>[4]gjuxatntes!G33</f>
        <v>0</v>
      </c>
      <c r="L98" s="1065">
        <f>[4]gjuxatntes!H33</f>
        <v>312</v>
      </c>
      <c r="M98" s="1064">
        <f>[4]gjuxatntes!I33</f>
        <v>624</v>
      </c>
      <c r="N98" s="1064">
        <f>[4]gjuxatntes!J33</f>
        <v>936</v>
      </c>
      <c r="O98" s="1066">
        <f>[4]gjuxatntes!G152</f>
        <v>0</v>
      </c>
      <c r="P98" s="1066">
        <f>[4]gjuxatntes!H152</f>
        <v>0</v>
      </c>
      <c r="Q98" s="1066">
        <f>[4]gjuxatntes!I152</f>
        <v>0</v>
      </c>
      <c r="R98" s="1066">
        <f>[4]gjuxatntes!J152</f>
        <v>0</v>
      </c>
    </row>
    <row r="99" spans="1:18" ht="0.75" customHeight="1">
      <c r="A99" s="1057">
        <v>2422</v>
      </c>
      <c r="B99" s="1058" t="s">
        <v>286</v>
      </c>
      <c r="C99" s="1059" t="s">
        <v>182</v>
      </c>
      <c r="D99" s="1060" t="s">
        <v>182</v>
      </c>
      <c r="E99" s="1061" t="s">
        <v>299</v>
      </c>
      <c r="F99" s="1068" t="s">
        <v>300</v>
      </c>
      <c r="G99" s="1069">
        <f t="shared" si="22"/>
        <v>0</v>
      </c>
      <c r="H99" s="1069">
        <f t="shared" si="22"/>
        <v>0</v>
      </c>
      <c r="I99" s="1069">
        <f t="shared" si="22"/>
        <v>0</v>
      </c>
      <c r="J99" s="1069">
        <f t="shared" si="22"/>
        <v>0</v>
      </c>
      <c r="K99" s="1070"/>
      <c r="L99" s="1065"/>
      <c r="M99" s="1070"/>
      <c r="N99" s="1070"/>
      <c r="O99" s="1070"/>
      <c r="P99" s="1070"/>
      <c r="Q99" s="1070"/>
      <c r="R99" s="1070"/>
    </row>
    <row r="100" spans="1:18" ht="12" customHeight="1">
      <c r="A100" s="1057">
        <v>2423</v>
      </c>
      <c r="B100" s="1058" t="s">
        <v>286</v>
      </c>
      <c r="C100" s="1059" t="s">
        <v>182</v>
      </c>
      <c r="D100" s="1060" t="s">
        <v>183</v>
      </c>
      <c r="E100" s="1061" t="s">
        <v>301</v>
      </c>
      <c r="F100" s="1068" t="s">
        <v>302</v>
      </c>
      <c r="G100" s="1069">
        <f t="shared" si="22"/>
        <v>0</v>
      </c>
      <c r="H100" s="1069">
        <f t="shared" si="22"/>
        <v>0</v>
      </c>
      <c r="I100" s="1069">
        <f t="shared" si="22"/>
        <v>0</v>
      </c>
      <c r="J100" s="1069">
        <f t="shared" si="22"/>
        <v>0</v>
      </c>
      <c r="K100" s="1070"/>
      <c r="L100" s="1065"/>
      <c r="M100" s="1070"/>
      <c r="N100" s="1070"/>
      <c r="O100" s="1070"/>
      <c r="P100" s="1070"/>
      <c r="Q100" s="1070"/>
      <c r="R100" s="1070"/>
    </row>
    <row r="101" spans="1:18" ht="12" customHeight="1">
      <c r="A101" s="1057">
        <v>2424</v>
      </c>
      <c r="B101" s="1058" t="s">
        <v>286</v>
      </c>
      <c r="C101" s="1059" t="s">
        <v>182</v>
      </c>
      <c r="D101" s="1060" t="s">
        <v>184</v>
      </c>
      <c r="E101" s="1061" t="s">
        <v>303</v>
      </c>
      <c r="F101" s="1068" t="s">
        <v>304</v>
      </c>
      <c r="G101" s="1069">
        <f t="shared" si="22"/>
        <v>0</v>
      </c>
      <c r="H101" s="1069">
        <f t="shared" si="22"/>
        <v>0</v>
      </c>
      <c r="I101" s="1069">
        <f t="shared" si="22"/>
        <v>0</v>
      </c>
      <c r="J101" s="1069">
        <f t="shared" si="22"/>
        <v>0</v>
      </c>
      <c r="K101" s="1070"/>
      <c r="L101" s="1065"/>
      <c r="M101" s="1070"/>
      <c r="N101" s="1070"/>
      <c r="O101" s="1070"/>
      <c r="P101" s="1070"/>
      <c r="Q101" s="1070"/>
      <c r="R101" s="1070"/>
    </row>
    <row r="102" spans="1:18" ht="12" customHeight="1">
      <c r="A102" s="1057">
        <v>2430</v>
      </c>
      <c r="B102" s="1071" t="s">
        <v>286</v>
      </c>
      <c r="C102" s="1072" t="s">
        <v>183</v>
      </c>
      <c r="D102" s="1073" t="s">
        <v>188</v>
      </c>
      <c r="E102" s="1074" t="s">
        <v>305</v>
      </c>
      <c r="F102" s="1068"/>
      <c r="G102" s="1069">
        <f t="shared" si="22"/>
        <v>0</v>
      </c>
      <c r="H102" s="1069">
        <f t="shared" si="22"/>
        <v>0</v>
      </c>
      <c r="I102" s="1069">
        <f t="shared" si="22"/>
        <v>0</v>
      </c>
      <c r="J102" s="1069">
        <f t="shared" si="22"/>
        <v>0</v>
      </c>
      <c r="K102" s="1070">
        <f>K104+K105+K106+K107+K108+K109</f>
        <v>0</v>
      </c>
      <c r="L102" s="1065">
        <f t="shared" ref="L102:R102" si="30">L104+L105+L106+L107+L108+L109</f>
        <v>0</v>
      </c>
      <c r="M102" s="1070">
        <f t="shared" si="30"/>
        <v>0</v>
      </c>
      <c r="N102" s="1070">
        <f t="shared" si="30"/>
        <v>0</v>
      </c>
      <c r="O102" s="1070">
        <f t="shared" si="30"/>
        <v>0</v>
      </c>
      <c r="P102" s="1070">
        <f t="shared" si="30"/>
        <v>0</v>
      </c>
      <c r="Q102" s="1070">
        <f t="shared" si="30"/>
        <v>0</v>
      </c>
      <c r="R102" s="1070">
        <f t="shared" si="30"/>
        <v>0</v>
      </c>
    </row>
    <row r="103" spans="1:18" ht="12" customHeight="1">
      <c r="A103" s="1057"/>
      <c r="B103" s="1075"/>
      <c r="C103" s="1072"/>
      <c r="D103" s="1073"/>
      <c r="E103" s="1061" t="s">
        <v>194</v>
      </c>
      <c r="F103" s="1062" t="s">
        <v>306</v>
      </c>
      <c r="G103" s="1069"/>
      <c r="H103" s="1069"/>
      <c r="I103" s="1069"/>
      <c r="J103" s="1069"/>
      <c r="K103" s="1070"/>
      <c r="L103" s="1065"/>
      <c r="M103" s="1070"/>
      <c r="N103" s="1070"/>
      <c r="O103" s="1070"/>
      <c r="P103" s="1070"/>
      <c r="Q103" s="1070"/>
      <c r="R103" s="1070"/>
    </row>
    <row r="104" spans="1:18" ht="12" customHeight="1">
      <c r="A104" s="1057">
        <v>2431</v>
      </c>
      <c r="B104" s="1058" t="s">
        <v>286</v>
      </c>
      <c r="C104" s="1059" t="s">
        <v>183</v>
      </c>
      <c r="D104" s="1060" t="s">
        <v>13</v>
      </c>
      <c r="E104" s="1061" t="s">
        <v>307</v>
      </c>
      <c r="F104" s="1062"/>
      <c r="G104" s="1069">
        <f t="shared" si="22"/>
        <v>0</v>
      </c>
      <c r="H104" s="1069">
        <f t="shared" si="22"/>
        <v>0</v>
      </c>
      <c r="I104" s="1069">
        <f t="shared" si="22"/>
        <v>0</v>
      </c>
      <c r="J104" s="1069">
        <f t="shared" si="22"/>
        <v>0</v>
      </c>
      <c r="K104" s="1070"/>
      <c r="L104" s="1065"/>
      <c r="M104" s="1070"/>
      <c r="N104" s="1076"/>
      <c r="O104" s="1076"/>
      <c r="P104" s="1076"/>
      <c r="Q104" s="1076"/>
      <c r="R104" s="1076"/>
    </row>
    <row r="105" spans="1:18" ht="12" customHeight="1">
      <c r="A105" s="1057">
        <v>2432</v>
      </c>
      <c r="B105" s="1058" t="s">
        <v>286</v>
      </c>
      <c r="C105" s="1059" t="s">
        <v>183</v>
      </c>
      <c r="D105" s="1060" t="s">
        <v>182</v>
      </c>
      <c r="E105" s="1061" t="s">
        <v>308</v>
      </c>
      <c r="F105" s="1068" t="s">
        <v>309</v>
      </c>
      <c r="G105" s="1069">
        <f t="shared" si="22"/>
        <v>0</v>
      </c>
      <c r="H105" s="1069">
        <f t="shared" si="22"/>
        <v>0</v>
      </c>
      <c r="I105" s="1069">
        <f t="shared" si="22"/>
        <v>0</v>
      </c>
      <c r="J105" s="1069">
        <f t="shared" si="22"/>
        <v>0</v>
      </c>
      <c r="K105" s="1070"/>
      <c r="L105" s="1065"/>
      <c r="M105" s="1070"/>
      <c r="N105" s="1070"/>
      <c r="O105" s="1070">
        <f>[4]gazafikacum!G135</f>
        <v>0</v>
      </c>
      <c r="P105" s="1070">
        <f>[4]gazafikacum!H135</f>
        <v>0</v>
      </c>
      <c r="Q105" s="1070">
        <f>[4]gazafikacum!I135</f>
        <v>0</v>
      </c>
      <c r="R105" s="1070">
        <f>[4]gazafikacum!J135</f>
        <v>0</v>
      </c>
    </row>
    <row r="106" spans="1:18" ht="12" customHeight="1">
      <c r="A106" s="1057">
        <v>2433</v>
      </c>
      <c r="B106" s="1058" t="s">
        <v>286</v>
      </c>
      <c r="C106" s="1059" t="s">
        <v>183</v>
      </c>
      <c r="D106" s="1060" t="s">
        <v>183</v>
      </c>
      <c r="E106" s="1061" t="s">
        <v>310</v>
      </c>
      <c r="F106" s="1068" t="s">
        <v>311</v>
      </c>
      <c r="G106" s="1069">
        <f t="shared" si="22"/>
        <v>0</v>
      </c>
      <c r="H106" s="1069">
        <f t="shared" si="22"/>
        <v>0</v>
      </c>
      <c r="I106" s="1069">
        <f t="shared" si="22"/>
        <v>0</v>
      </c>
      <c r="J106" s="1069">
        <f t="shared" si="22"/>
        <v>0</v>
      </c>
      <c r="K106" s="1070"/>
      <c r="L106" s="1065"/>
      <c r="M106" s="1070"/>
      <c r="N106" s="1070"/>
      <c r="O106" s="1070"/>
      <c r="P106" s="1070"/>
      <c r="Q106" s="1070"/>
      <c r="R106" s="1070"/>
    </row>
    <row r="107" spans="1:18" ht="12" customHeight="1">
      <c r="A107" s="1057">
        <v>2434</v>
      </c>
      <c r="B107" s="1058" t="s">
        <v>286</v>
      </c>
      <c r="C107" s="1059" t="s">
        <v>183</v>
      </c>
      <c r="D107" s="1060" t="s">
        <v>184</v>
      </c>
      <c r="E107" s="1061" t="s">
        <v>312</v>
      </c>
      <c r="F107" s="1068" t="s">
        <v>313</v>
      </c>
      <c r="G107" s="1069">
        <f t="shared" si="22"/>
        <v>0</v>
      </c>
      <c r="H107" s="1069">
        <f t="shared" si="22"/>
        <v>0</v>
      </c>
      <c r="I107" s="1069">
        <f t="shared" si="22"/>
        <v>0</v>
      </c>
      <c r="J107" s="1069">
        <f t="shared" si="22"/>
        <v>0</v>
      </c>
      <c r="K107" s="1070"/>
      <c r="L107" s="1065"/>
      <c r="M107" s="1070"/>
      <c r="N107" s="1070"/>
      <c r="O107" s="1070"/>
      <c r="P107" s="1070"/>
      <c r="Q107" s="1070"/>
      <c r="R107" s="1070"/>
    </row>
    <row r="108" spans="1:18" ht="12" customHeight="1">
      <c r="A108" s="1057">
        <v>2435</v>
      </c>
      <c r="B108" s="1058" t="s">
        <v>286</v>
      </c>
      <c r="C108" s="1059" t="s">
        <v>183</v>
      </c>
      <c r="D108" s="1060" t="s">
        <v>219</v>
      </c>
      <c r="E108" s="1061" t="s">
        <v>314</v>
      </c>
      <c r="F108" s="1068" t="s">
        <v>315</v>
      </c>
      <c r="G108" s="1069">
        <f t="shared" si="22"/>
        <v>0</v>
      </c>
      <c r="H108" s="1069">
        <f t="shared" si="22"/>
        <v>0</v>
      </c>
      <c r="I108" s="1069">
        <f t="shared" si="22"/>
        <v>0</v>
      </c>
      <c r="J108" s="1069">
        <f t="shared" si="22"/>
        <v>0</v>
      </c>
      <c r="K108" s="1070"/>
      <c r="L108" s="1065"/>
      <c r="M108" s="1070"/>
      <c r="N108" s="1070"/>
      <c r="O108" s="1070"/>
      <c r="P108" s="1070"/>
      <c r="Q108" s="1070"/>
      <c r="R108" s="1070"/>
    </row>
    <row r="109" spans="1:18" ht="12" customHeight="1">
      <c r="A109" s="1057">
        <v>2436</v>
      </c>
      <c r="B109" s="1058" t="s">
        <v>286</v>
      </c>
      <c r="C109" s="1059" t="s">
        <v>183</v>
      </c>
      <c r="D109" s="1060" t="s">
        <v>224</v>
      </c>
      <c r="E109" s="1061" t="s">
        <v>316</v>
      </c>
      <c r="F109" s="1068" t="s">
        <v>317</v>
      </c>
      <c r="G109" s="1069">
        <f t="shared" si="22"/>
        <v>0</v>
      </c>
      <c r="H109" s="1069">
        <f t="shared" si="22"/>
        <v>0</v>
      </c>
      <c r="I109" s="1069">
        <f t="shared" si="22"/>
        <v>0</v>
      </c>
      <c r="J109" s="1069">
        <f t="shared" si="22"/>
        <v>0</v>
      </c>
      <c r="K109" s="1070"/>
      <c r="L109" s="1065"/>
      <c r="M109" s="1070"/>
      <c r="N109" s="1070"/>
      <c r="O109" s="1070"/>
      <c r="P109" s="1070"/>
      <c r="Q109" s="1070"/>
      <c r="R109" s="1070"/>
    </row>
    <row r="110" spans="1:18" ht="12" customHeight="1">
      <c r="A110" s="1057">
        <v>2440</v>
      </c>
      <c r="B110" s="1071" t="s">
        <v>286</v>
      </c>
      <c r="C110" s="1072" t="s">
        <v>184</v>
      </c>
      <c r="D110" s="1073" t="s">
        <v>188</v>
      </c>
      <c r="E110" s="1074" t="s">
        <v>318</v>
      </c>
      <c r="F110" s="1068" t="s">
        <v>319</v>
      </c>
      <c r="G110" s="1069">
        <f t="shared" si="22"/>
        <v>0</v>
      </c>
      <c r="H110" s="1069">
        <f t="shared" si="22"/>
        <v>0</v>
      </c>
      <c r="I110" s="1069">
        <f t="shared" si="22"/>
        <v>0</v>
      </c>
      <c r="J110" s="1069">
        <f t="shared" si="22"/>
        <v>0</v>
      </c>
      <c r="K110" s="1070">
        <f>K112+K113+K114</f>
        <v>0</v>
      </c>
      <c r="L110" s="1065">
        <f t="shared" ref="L110:R110" si="31">L112+L113+L114</f>
        <v>0</v>
      </c>
      <c r="M110" s="1070">
        <f t="shared" si="31"/>
        <v>0</v>
      </c>
      <c r="N110" s="1070">
        <f t="shared" si="31"/>
        <v>0</v>
      </c>
      <c r="O110" s="1070">
        <f t="shared" si="31"/>
        <v>0</v>
      </c>
      <c r="P110" s="1070">
        <f t="shared" si="31"/>
        <v>0</v>
      </c>
      <c r="Q110" s="1070">
        <f t="shared" si="31"/>
        <v>0</v>
      </c>
      <c r="R110" s="1070">
        <f t="shared" si="31"/>
        <v>0</v>
      </c>
    </row>
    <row r="111" spans="1:18" ht="12" customHeight="1">
      <c r="A111" s="1057"/>
      <c r="B111" s="1075"/>
      <c r="C111" s="1072"/>
      <c r="D111" s="1073"/>
      <c r="E111" s="1061" t="s">
        <v>194</v>
      </c>
      <c r="F111" s="1062" t="s">
        <v>320</v>
      </c>
      <c r="G111" s="1069"/>
      <c r="H111" s="1069"/>
      <c r="I111" s="1069"/>
      <c r="J111" s="1069"/>
      <c r="K111" s="1070"/>
      <c r="L111" s="1065"/>
      <c r="M111" s="1070"/>
      <c r="N111" s="1070"/>
      <c r="O111" s="1070"/>
      <c r="P111" s="1070"/>
      <c r="Q111" s="1070"/>
      <c r="R111" s="1070"/>
    </row>
    <row r="112" spans="1:18" ht="12" customHeight="1">
      <c r="A112" s="1057">
        <v>2441</v>
      </c>
      <c r="B112" s="1058" t="s">
        <v>286</v>
      </c>
      <c r="C112" s="1059" t="s">
        <v>184</v>
      </c>
      <c r="D112" s="1060" t="s">
        <v>13</v>
      </c>
      <c r="E112" s="1061" t="s">
        <v>321</v>
      </c>
      <c r="F112" s="1062"/>
      <c r="G112" s="1069">
        <f t="shared" si="22"/>
        <v>0</v>
      </c>
      <c r="H112" s="1069">
        <f t="shared" si="22"/>
        <v>0</v>
      </c>
      <c r="I112" s="1069">
        <f t="shared" si="22"/>
        <v>0</v>
      </c>
      <c r="J112" s="1069">
        <f t="shared" si="22"/>
        <v>0</v>
      </c>
      <c r="K112" s="1070"/>
      <c r="L112" s="1065"/>
      <c r="M112" s="1070"/>
      <c r="N112" s="1076"/>
      <c r="O112" s="1076"/>
      <c r="P112" s="1076"/>
      <c r="Q112" s="1076"/>
      <c r="R112" s="1076"/>
    </row>
    <row r="113" spans="1:18" ht="12" customHeight="1">
      <c r="A113" s="1057">
        <v>2442</v>
      </c>
      <c r="B113" s="1058" t="s">
        <v>286</v>
      </c>
      <c r="C113" s="1059" t="s">
        <v>184</v>
      </c>
      <c r="D113" s="1060" t="s">
        <v>182</v>
      </c>
      <c r="E113" s="1061" t="s">
        <v>322</v>
      </c>
      <c r="F113" s="1068" t="s">
        <v>323</v>
      </c>
      <c r="G113" s="1069">
        <f t="shared" si="22"/>
        <v>0</v>
      </c>
      <c r="H113" s="1069">
        <f t="shared" si="22"/>
        <v>0</v>
      </c>
      <c r="I113" s="1069">
        <f t="shared" si="22"/>
        <v>0</v>
      </c>
      <c r="J113" s="1069">
        <f t="shared" si="22"/>
        <v>0</v>
      </c>
      <c r="K113" s="1070"/>
      <c r="L113" s="1065"/>
      <c r="M113" s="1070"/>
      <c r="N113" s="1070"/>
      <c r="O113" s="1070"/>
      <c r="P113" s="1070"/>
      <c r="Q113" s="1070"/>
      <c r="R113" s="1070"/>
    </row>
    <row r="114" spans="1:18" ht="10.5" customHeight="1">
      <c r="A114" s="1057">
        <v>2443</v>
      </c>
      <c r="B114" s="1058" t="s">
        <v>286</v>
      </c>
      <c r="C114" s="1059" t="s">
        <v>184</v>
      </c>
      <c r="D114" s="1060" t="s">
        <v>183</v>
      </c>
      <c r="E114" s="1061" t="s">
        <v>324</v>
      </c>
      <c r="F114" s="1068" t="s">
        <v>325</v>
      </c>
      <c r="G114" s="1069">
        <f t="shared" si="22"/>
        <v>0</v>
      </c>
      <c r="H114" s="1069">
        <f t="shared" si="22"/>
        <v>0</v>
      </c>
      <c r="I114" s="1069">
        <f t="shared" si="22"/>
        <v>0</v>
      </c>
      <c r="J114" s="1069">
        <f t="shared" si="22"/>
        <v>0</v>
      </c>
      <c r="K114" s="1070"/>
      <c r="L114" s="1065"/>
      <c r="M114" s="1070"/>
      <c r="N114" s="1070"/>
      <c r="O114" s="1070"/>
      <c r="P114" s="1070"/>
      <c r="Q114" s="1070"/>
      <c r="R114" s="1070"/>
    </row>
    <row r="115" spans="1:18" s="1067" customFormat="1" ht="16.5" customHeight="1">
      <c r="A115" s="1057">
        <v>2450</v>
      </c>
      <c r="B115" s="1071" t="s">
        <v>286</v>
      </c>
      <c r="C115" s="1072" t="s">
        <v>219</v>
      </c>
      <c r="D115" s="1073" t="s">
        <v>188</v>
      </c>
      <c r="E115" s="1074" t="s">
        <v>326</v>
      </c>
      <c r="F115" s="1068" t="s">
        <v>327</v>
      </c>
      <c r="G115" s="1077">
        <f t="shared" si="22"/>
        <v>293387.33100000001</v>
      </c>
      <c r="H115" s="1077">
        <f t="shared" si="22"/>
        <v>484577.57900000003</v>
      </c>
      <c r="I115" s="1077">
        <f t="shared" si="22"/>
        <v>682068.43400000001</v>
      </c>
      <c r="J115" s="1077">
        <f t="shared" si="22"/>
        <v>788914.43400000001</v>
      </c>
      <c r="K115" s="1065">
        <f>K117+K118+K119+K120+K121</f>
        <v>9258</v>
      </c>
      <c r="L115" s="1065">
        <f t="shared" ref="L115:R115" si="32">L117+L118+L119+L120+L121</f>
        <v>16660</v>
      </c>
      <c r="M115" s="1065">
        <f t="shared" si="32"/>
        <v>25244</v>
      </c>
      <c r="N115" s="1065">
        <f t="shared" si="32"/>
        <v>32090</v>
      </c>
      <c r="O115" s="1065">
        <f t="shared" si="32"/>
        <v>284129.33100000001</v>
      </c>
      <c r="P115" s="1065">
        <f t="shared" si="32"/>
        <v>467917.57900000003</v>
      </c>
      <c r="Q115" s="1065">
        <f t="shared" si="32"/>
        <v>656824.43400000001</v>
      </c>
      <c r="R115" s="1065">
        <f t="shared" si="32"/>
        <v>756824.43400000001</v>
      </c>
    </row>
    <row r="116" spans="1:18" ht="12" customHeight="1">
      <c r="A116" s="1029"/>
      <c r="B116" s="1015"/>
      <c r="C116" s="1030"/>
      <c r="D116" s="1031"/>
      <c r="E116" s="1024" t="s">
        <v>194</v>
      </c>
      <c r="F116" s="1051" t="s">
        <v>328</v>
      </c>
      <c r="G116" s="1026"/>
      <c r="H116" s="1026"/>
      <c r="I116" s="1026"/>
      <c r="J116" s="1026"/>
      <c r="K116" s="1027"/>
      <c r="L116" s="1028"/>
      <c r="M116" s="1027"/>
      <c r="N116" s="1027"/>
      <c r="O116" s="1027"/>
      <c r="P116" s="1027"/>
      <c r="Q116" s="1027"/>
      <c r="R116" s="1027"/>
    </row>
    <row r="117" spans="1:18" ht="10.5" customHeight="1">
      <c r="A117" s="1029">
        <v>2451</v>
      </c>
      <c r="B117" s="1054" t="s">
        <v>286</v>
      </c>
      <c r="C117" s="1040" t="s">
        <v>219</v>
      </c>
      <c r="D117" s="1041" t="s">
        <v>13</v>
      </c>
      <c r="E117" s="1024" t="s">
        <v>329</v>
      </c>
      <c r="F117" s="1036"/>
      <c r="G117" s="1010">
        <f t="shared" si="22"/>
        <v>293387.33100000001</v>
      </c>
      <c r="H117" s="1010">
        <f t="shared" si="22"/>
        <v>484577.57900000003</v>
      </c>
      <c r="I117" s="1010">
        <f t="shared" si="22"/>
        <v>682068.43400000001</v>
      </c>
      <c r="J117" s="1010">
        <f t="shared" si="22"/>
        <v>788914.43400000001</v>
      </c>
      <c r="K117" s="1042">
        <f>'[4]chanap transp'!G32</f>
        <v>9258</v>
      </c>
      <c r="L117" s="1028">
        <f>'[4]chanap transp'!H32</f>
        <v>16660</v>
      </c>
      <c r="M117" s="1042">
        <f>'[4]chanap transp'!I32</f>
        <v>25244</v>
      </c>
      <c r="N117" s="1042">
        <f>'[4]chanap transp'!J32</f>
        <v>32090</v>
      </c>
      <c r="O117" s="1038">
        <f>'[4]chanap transp'!G151</f>
        <v>284129.33100000001</v>
      </c>
      <c r="P117" s="1038">
        <f>'[4]chanap transp'!H151</f>
        <v>467917.57900000003</v>
      </c>
      <c r="Q117" s="1038">
        <f>'[4]chanap transp'!I151</f>
        <v>656824.43400000001</v>
      </c>
      <c r="R117" s="1038">
        <f>'[4]chanap transp'!J151</f>
        <v>756824.43400000001</v>
      </c>
    </row>
    <row r="118" spans="1:18" ht="12" hidden="1" customHeight="1">
      <c r="A118" s="1029">
        <v>2452</v>
      </c>
      <c r="B118" s="1054" t="s">
        <v>286</v>
      </c>
      <c r="C118" s="1040" t="s">
        <v>219</v>
      </c>
      <c r="D118" s="1041" t="s">
        <v>182</v>
      </c>
      <c r="E118" s="1024" t="s">
        <v>330</v>
      </c>
      <c r="F118" s="1047" t="s">
        <v>331</v>
      </c>
      <c r="G118" s="1026">
        <f t="shared" si="22"/>
        <v>0</v>
      </c>
      <c r="H118" s="1026">
        <f t="shared" si="22"/>
        <v>0</v>
      </c>
      <c r="I118" s="1026">
        <f t="shared" si="22"/>
        <v>0</v>
      </c>
      <c r="J118" s="1026">
        <f t="shared" si="22"/>
        <v>0</v>
      </c>
      <c r="K118" s="1027"/>
      <c r="L118" s="1028"/>
      <c r="M118" s="1027"/>
      <c r="N118" s="1027"/>
      <c r="O118" s="1027"/>
      <c r="P118" s="1027"/>
      <c r="Q118" s="1027"/>
      <c r="R118" s="1027"/>
    </row>
    <row r="119" spans="1:18" ht="12" hidden="1" customHeight="1">
      <c r="A119" s="1029">
        <v>2453</v>
      </c>
      <c r="B119" s="1054" t="s">
        <v>286</v>
      </c>
      <c r="C119" s="1040" t="s">
        <v>219</v>
      </c>
      <c r="D119" s="1041" t="s">
        <v>183</v>
      </c>
      <c r="E119" s="1024" t="s">
        <v>332</v>
      </c>
      <c r="F119" s="1047" t="s">
        <v>333</v>
      </c>
      <c r="G119" s="1026">
        <f t="shared" si="22"/>
        <v>0</v>
      </c>
      <c r="H119" s="1026">
        <f t="shared" si="22"/>
        <v>0</v>
      </c>
      <c r="I119" s="1026">
        <f t="shared" si="22"/>
        <v>0</v>
      </c>
      <c r="J119" s="1026">
        <f t="shared" si="22"/>
        <v>0</v>
      </c>
      <c r="K119" s="1027"/>
      <c r="L119" s="1028"/>
      <c r="M119" s="1027"/>
      <c r="N119" s="1027"/>
      <c r="O119" s="1027"/>
      <c r="P119" s="1027"/>
      <c r="Q119" s="1027"/>
      <c r="R119" s="1027"/>
    </row>
    <row r="120" spans="1:18" ht="12" hidden="1" customHeight="1">
      <c r="A120" s="1029">
        <v>2454</v>
      </c>
      <c r="B120" s="1054" t="s">
        <v>286</v>
      </c>
      <c r="C120" s="1040" t="s">
        <v>219</v>
      </c>
      <c r="D120" s="1041" t="s">
        <v>184</v>
      </c>
      <c r="E120" s="1024" t="s">
        <v>334</v>
      </c>
      <c r="F120" s="1047" t="s">
        <v>335</v>
      </c>
      <c r="G120" s="1026">
        <f t="shared" si="22"/>
        <v>0</v>
      </c>
      <c r="H120" s="1026">
        <f t="shared" si="22"/>
        <v>0</v>
      </c>
      <c r="I120" s="1026">
        <f t="shared" si="22"/>
        <v>0</v>
      </c>
      <c r="J120" s="1026">
        <f t="shared" si="22"/>
        <v>0</v>
      </c>
      <c r="K120" s="1027"/>
      <c r="L120" s="1028"/>
      <c r="M120" s="1027"/>
      <c r="N120" s="1027"/>
      <c r="O120" s="1027"/>
      <c r="P120" s="1027"/>
      <c r="Q120" s="1027"/>
      <c r="R120" s="1027"/>
    </row>
    <row r="121" spans="1:18" ht="12" hidden="1" customHeight="1">
      <c r="A121" s="1029">
        <v>2455</v>
      </c>
      <c r="B121" s="1054" t="s">
        <v>286</v>
      </c>
      <c r="C121" s="1040" t="s">
        <v>219</v>
      </c>
      <c r="D121" s="1041" t="s">
        <v>219</v>
      </c>
      <c r="E121" s="1024" t="s">
        <v>336</v>
      </c>
      <c r="F121" s="1047" t="s">
        <v>337</v>
      </c>
      <c r="G121" s="1026">
        <f t="shared" si="22"/>
        <v>0</v>
      </c>
      <c r="H121" s="1026">
        <f t="shared" si="22"/>
        <v>0</v>
      </c>
      <c r="I121" s="1026">
        <f t="shared" si="22"/>
        <v>0</v>
      </c>
      <c r="J121" s="1026">
        <f t="shared" si="22"/>
        <v>0</v>
      </c>
      <c r="K121" s="1027"/>
      <c r="L121" s="1028"/>
      <c r="M121" s="1027"/>
      <c r="N121" s="1027"/>
      <c r="O121" s="1027"/>
      <c r="P121" s="1027"/>
      <c r="Q121" s="1027"/>
      <c r="R121" s="1027"/>
    </row>
    <row r="122" spans="1:18" ht="12" hidden="1" customHeight="1">
      <c r="A122" s="1029">
        <v>2460</v>
      </c>
      <c r="B122" s="1052" t="s">
        <v>286</v>
      </c>
      <c r="C122" s="1030" t="s">
        <v>224</v>
      </c>
      <c r="D122" s="1031" t="s">
        <v>188</v>
      </c>
      <c r="E122" s="1032" t="s">
        <v>338</v>
      </c>
      <c r="F122" s="1047" t="s">
        <v>339</v>
      </c>
      <c r="G122" s="1026">
        <f t="shared" si="22"/>
        <v>0</v>
      </c>
      <c r="H122" s="1026">
        <f t="shared" si="22"/>
        <v>0</v>
      </c>
      <c r="I122" s="1026">
        <f t="shared" si="22"/>
        <v>0</v>
      </c>
      <c r="J122" s="1026">
        <f t="shared" si="22"/>
        <v>0</v>
      </c>
      <c r="K122" s="1027">
        <f>K124</f>
        <v>0</v>
      </c>
      <c r="L122" s="1028">
        <f t="shared" ref="L122:R122" si="33">L124</f>
        <v>0</v>
      </c>
      <c r="M122" s="1027">
        <f t="shared" si="33"/>
        <v>0</v>
      </c>
      <c r="N122" s="1027">
        <f t="shared" si="33"/>
        <v>0</v>
      </c>
      <c r="O122" s="1027">
        <f t="shared" si="33"/>
        <v>0</v>
      </c>
      <c r="P122" s="1027">
        <f t="shared" si="33"/>
        <v>0</v>
      </c>
      <c r="Q122" s="1027">
        <f t="shared" si="33"/>
        <v>0</v>
      </c>
      <c r="R122" s="1027">
        <f t="shared" si="33"/>
        <v>0</v>
      </c>
    </row>
    <row r="123" spans="1:18" ht="12" hidden="1" customHeight="1">
      <c r="A123" s="1029"/>
      <c r="B123" s="1015"/>
      <c r="C123" s="1030"/>
      <c r="D123" s="1031"/>
      <c r="E123" s="1024" t="s">
        <v>194</v>
      </c>
      <c r="F123" s="1036" t="s">
        <v>340</v>
      </c>
      <c r="G123" s="1026"/>
      <c r="H123" s="1026"/>
      <c r="I123" s="1026"/>
      <c r="J123" s="1026"/>
      <c r="K123" s="1027"/>
      <c r="L123" s="1028"/>
      <c r="M123" s="1027"/>
      <c r="N123" s="1027"/>
      <c r="O123" s="1027"/>
      <c r="P123" s="1027"/>
      <c r="Q123" s="1027"/>
      <c r="R123" s="1027"/>
    </row>
    <row r="124" spans="1:18" ht="12" hidden="1" customHeight="1">
      <c r="A124" s="1029">
        <v>2461</v>
      </c>
      <c r="B124" s="1054" t="s">
        <v>286</v>
      </c>
      <c r="C124" s="1040" t="s">
        <v>224</v>
      </c>
      <c r="D124" s="1041" t="s">
        <v>13</v>
      </c>
      <c r="E124" s="1024" t="s">
        <v>341</v>
      </c>
      <c r="F124" s="1036"/>
      <c r="G124" s="1026">
        <f t="shared" si="22"/>
        <v>0</v>
      </c>
      <c r="H124" s="1026">
        <f t="shared" si="22"/>
        <v>0</v>
      </c>
      <c r="I124" s="1026">
        <f t="shared" si="22"/>
        <v>0</v>
      </c>
      <c r="J124" s="1026">
        <f t="shared" si="22"/>
        <v>0</v>
      </c>
      <c r="K124" s="1027"/>
      <c r="L124" s="1028"/>
      <c r="M124" s="1027"/>
      <c r="N124" s="1037"/>
      <c r="O124" s="1037"/>
      <c r="P124" s="1037"/>
      <c r="Q124" s="1037"/>
      <c r="R124" s="1037"/>
    </row>
    <row r="125" spans="1:18" ht="12" hidden="1" customHeight="1">
      <c r="A125" s="1029">
        <v>2470</v>
      </c>
      <c r="B125" s="1052" t="s">
        <v>286</v>
      </c>
      <c r="C125" s="1030" t="s">
        <v>229</v>
      </c>
      <c r="D125" s="1031" t="s">
        <v>188</v>
      </c>
      <c r="E125" s="1032" t="s">
        <v>342</v>
      </c>
      <c r="F125" s="1047" t="s">
        <v>340</v>
      </c>
      <c r="G125" s="1026">
        <f t="shared" si="22"/>
        <v>0</v>
      </c>
      <c r="H125" s="1026">
        <f t="shared" si="22"/>
        <v>0</v>
      </c>
      <c r="I125" s="1026">
        <f t="shared" si="22"/>
        <v>0</v>
      </c>
      <c r="J125" s="1026">
        <f t="shared" si="22"/>
        <v>0</v>
      </c>
      <c r="K125" s="1027">
        <f>K127+K128+K129+K130</f>
        <v>0</v>
      </c>
      <c r="L125" s="1028">
        <f t="shared" ref="L125:R125" si="34">L127+L128+L129+L130</f>
        <v>0</v>
      </c>
      <c r="M125" s="1027">
        <f t="shared" si="34"/>
        <v>0</v>
      </c>
      <c r="N125" s="1027">
        <f t="shared" si="34"/>
        <v>0</v>
      </c>
      <c r="O125" s="1027">
        <f t="shared" si="34"/>
        <v>0</v>
      </c>
      <c r="P125" s="1027">
        <f t="shared" si="34"/>
        <v>0</v>
      </c>
      <c r="Q125" s="1027">
        <f t="shared" si="34"/>
        <v>0</v>
      </c>
      <c r="R125" s="1027">
        <f t="shared" si="34"/>
        <v>0</v>
      </c>
    </row>
    <row r="126" spans="1:18" ht="12" hidden="1" customHeight="1">
      <c r="A126" s="1029"/>
      <c r="B126" s="1015"/>
      <c r="C126" s="1030"/>
      <c r="D126" s="1031"/>
      <c r="E126" s="1024" t="s">
        <v>194</v>
      </c>
      <c r="F126" s="1051" t="s">
        <v>343</v>
      </c>
      <c r="G126" s="1026"/>
      <c r="H126" s="1026"/>
      <c r="I126" s="1026"/>
      <c r="J126" s="1026"/>
      <c r="K126" s="1027"/>
      <c r="L126" s="1028"/>
      <c r="M126" s="1027"/>
      <c r="N126" s="1027"/>
      <c r="O126" s="1027"/>
      <c r="P126" s="1027"/>
      <c r="Q126" s="1027"/>
      <c r="R126" s="1027"/>
    </row>
    <row r="127" spans="1:18" ht="12" hidden="1" customHeight="1">
      <c r="A127" s="1029">
        <v>2471</v>
      </c>
      <c r="B127" s="1054" t="s">
        <v>286</v>
      </c>
      <c r="C127" s="1040" t="s">
        <v>229</v>
      </c>
      <c r="D127" s="1041" t="s">
        <v>13</v>
      </c>
      <c r="E127" s="1024" t="s">
        <v>344</v>
      </c>
      <c r="F127" s="1036"/>
      <c r="G127" s="1026">
        <f t="shared" si="22"/>
        <v>0</v>
      </c>
      <c r="H127" s="1026">
        <f t="shared" si="22"/>
        <v>0</v>
      </c>
      <c r="I127" s="1026">
        <f t="shared" si="22"/>
        <v>0</v>
      </c>
      <c r="J127" s="1026">
        <f t="shared" si="22"/>
        <v>0</v>
      </c>
      <c r="K127" s="1027"/>
      <c r="L127" s="1028"/>
      <c r="M127" s="1027"/>
      <c r="N127" s="1037"/>
      <c r="O127" s="1037"/>
      <c r="P127" s="1037"/>
      <c r="Q127" s="1037"/>
      <c r="R127" s="1037"/>
    </row>
    <row r="128" spans="1:18" ht="12" hidden="1" customHeight="1">
      <c r="A128" s="1029">
        <v>2472</v>
      </c>
      <c r="B128" s="1054" t="s">
        <v>286</v>
      </c>
      <c r="C128" s="1040" t="s">
        <v>229</v>
      </c>
      <c r="D128" s="1041" t="s">
        <v>182</v>
      </c>
      <c r="E128" s="1024" t="s">
        <v>345</v>
      </c>
      <c r="F128" s="1047" t="s">
        <v>346</v>
      </c>
      <c r="G128" s="1026">
        <f t="shared" si="22"/>
        <v>0</v>
      </c>
      <c r="H128" s="1026">
        <f t="shared" si="22"/>
        <v>0</v>
      </c>
      <c r="I128" s="1026">
        <f t="shared" si="22"/>
        <v>0</v>
      </c>
      <c r="J128" s="1026">
        <f t="shared" si="22"/>
        <v>0</v>
      </c>
      <c r="K128" s="1027"/>
      <c r="L128" s="1028"/>
      <c r="M128" s="1027"/>
      <c r="N128" s="1027"/>
      <c r="O128" s="1027"/>
      <c r="P128" s="1027"/>
      <c r="Q128" s="1027"/>
      <c r="R128" s="1027"/>
    </row>
    <row r="129" spans="1:18" ht="12" hidden="1" customHeight="1">
      <c r="A129" s="1029">
        <v>2473</v>
      </c>
      <c r="B129" s="1054" t="s">
        <v>286</v>
      </c>
      <c r="C129" s="1040" t="s">
        <v>229</v>
      </c>
      <c r="D129" s="1041" t="s">
        <v>183</v>
      </c>
      <c r="E129" s="1024" t="s">
        <v>347</v>
      </c>
      <c r="F129" s="1078" t="s">
        <v>348</v>
      </c>
      <c r="G129" s="1026">
        <f t="shared" si="22"/>
        <v>0</v>
      </c>
      <c r="H129" s="1026">
        <f t="shared" si="22"/>
        <v>0</v>
      </c>
      <c r="I129" s="1026">
        <f t="shared" si="22"/>
        <v>0</v>
      </c>
      <c r="J129" s="1026">
        <f t="shared" si="22"/>
        <v>0</v>
      </c>
      <c r="K129" s="1027"/>
      <c r="L129" s="1028"/>
      <c r="M129" s="1027"/>
      <c r="N129" s="1027"/>
      <c r="O129" s="1027"/>
      <c r="P129" s="1027"/>
      <c r="Q129" s="1027"/>
      <c r="R129" s="1027"/>
    </row>
    <row r="130" spans="1:18" ht="0.75" hidden="1" customHeight="1">
      <c r="A130" s="1029">
        <v>2474</v>
      </c>
      <c r="B130" s="1054" t="s">
        <v>286</v>
      </c>
      <c r="C130" s="1040" t="s">
        <v>229</v>
      </c>
      <c r="D130" s="1041" t="s">
        <v>184</v>
      </c>
      <c r="E130" s="1024" t="s">
        <v>349</v>
      </c>
      <c r="F130" s="1047" t="s">
        <v>350</v>
      </c>
      <c r="G130" s="1026">
        <f t="shared" si="22"/>
        <v>0</v>
      </c>
      <c r="H130" s="1026">
        <f t="shared" si="22"/>
        <v>0</v>
      </c>
      <c r="I130" s="1026">
        <f t="shared" si="22"/>
        <v>0</v>
      </c>
      <c r="J130" s="1026">
        <f t="shared" si="22"/>
        <v>0</v>
      </c>
      <c r="K130" s="1027"/>
      <c r="L130" s="1028"/>
      <c r="M130" s="1027"/>
      <c r="N130" s="1027"/>
      <c r="O130" s="1027"/>
      <c r="P130" s="1027"/>
      <c r="Q130" s="1027"/>
      <c r="R130" s="1027"/>
    </row>
    <row r="131" spans="1:18" ht="34.5" hidden="1" customHeight="1">
      <c r="A131" s="1029">
        <v>2480</v>
      </c>
      <c r="B131" s="1052" t="s">
        <v>286</v>
      </c>
      <c r="C131" s="1030" t="s">
        <v>231</v>
      </c>
      <c r="D131" s="1031" t="s">
        <v>188</v>
      </c>
      <c r="E131" s="1032" t="s">
        <v>351</v>
      </c>
      <c r="F131" s="1025" t="s">
        <v>352</v>
      </c>
      <c r="G131" s="1026">
        <f t="shared" si="22"/>
        <v>0</v>
      </c>
      <c r="H131" s="1026">
        <f t="shared" si="22"/>
        <v>0</v>
      </c>
      <c r="I131" s="1026">
        <f t="shared" si="22"/>
        <v>0</v>
      </c>
      <c r="J131" s="1026">
        <f t="shared" si="22"/>
        <v>0</v>
      </c>
      <c r="K131" s="1027">
        <f>K133+K134+K135+K136+K137+K138+K139</f>
        <v>0</v>
      </c>
      <c r="L131" s="1028">
        <f t="shared" ref="L131:R131" si="35">L133+L134+L135+L136+L137+L138+L139</f>
        <v>0</v>
      </c>
      <c r="M131" s="1027">
        <f t="shared" si="35"/>
        <v>0</v>
      </c>
      <c r="N131" s="1027">
        <f t="shared" si="35"/>
        <v>0</v>
      </c>
      <c r="O131" s="1027">
        <f t="shared" si="35"/>
        <v>0</v>
      </c>
      <c r="P131" s="1027">
        <f t="shared" si="35"/>
        <v>0</v>
      </c>
      <c r="Q131" s="1027">
        <f t="shared" si="35"/>
        <v>0</v>
      </c>
      <c r="R131" s="1027">
        <f t="shared" si="35"/>
        <v>0</v>
      </c>
    </row>
    <row r="132" spans="1:18" ht="12" hidden="1" customHeight="1">
      <c r="A132" s="1029"/>
      <c r="B132" s="1015"/>
      <c r="C132" s="1030"/>
      <c r="D132" s="1031"/>
      <c r="E132" s="1024" t="s">
        <v>194</v>
      </c>
      <c r="F132" s="1036" t="s">
        <v>353</v>
      </c>
      <c r="G132" s="1026"/>
      <c r="H132" s="1026"/>
      <c r="I132" s="1026"/>
      <c r="J132" s="1026"/>
      <c r="K132" s="1027"/>
      <c r="L132" s="1028"/>
      <c r="M132" s="1027"/>
      <c r="N132" s="1027"/>
      <c r="O132" s="1027"/>
      <c r="P132" s="1027"/>
      <c r="Q132" s="1027"/>
      <c r="R132" s="1027"/>
    </row>
    <row r="133" spans="1:18" ht="12" hidden="1" customHeight="1">
      <c r="A133" s="1029">
        <v>2481</v>
      </c>
      <c r="B133" s="1054" t="s">
        <v>286</v>
      </c>
      <c r="C133" s="1040" t="s">
        <v>231</v>
      </c>
      <c r="D133" s="1041" t="s">
        <v>13</v>
      </c>
      <c r="E133" s="1024" t="s">
        <v>354</v>
      </c>
      <c r="F133" s="1036"/>
      <c r="G133" s="1026">
        <f t="shared" si="22"/>
        <v>0</v>
      </c>
      <c r="H133" s="1026">
        <f t="shared" si="22"/>
        <v>0</v>
      </c>
      <c r="I133" s="1026">
        <f t="shared" si="22"/>
        <v>0</v>
      </c>
      <c r="J133" s="1026">
        <f t="shared" si="22"/>
        <v>0</v>
      </c>
      <c r="K133" s="1027"/>
      <c r="L133" s="1028"/>
      <c r="M133" s="1027"/>
      <c r="N133" s="1037"/>
      <c r="O133" s="1037"/>
      <c r="P133" s="1037"/>
      <c r="Q133" s="1037"/>
      <c r="R133" s="1037"/>
    </row>
    <row r="134" spans="1:18" ht="12" hidden="1" customHeight="1">
      <c r="A134" s="1029">
        <v>2482</v>
      </c>
      <c r="B134" s="1054" t="s">
        <v>286</v>
      </c>
      <c r="C134" s="1040" t="s">
        <v>231</v>
      </c>
      <c r="D134" s="1041" t="s">
        <v>182</v>
      </c>
      <c r="E134" s="1024" t="s">
        <v>355</v>
      </c>
      <c r="F134" s="1047" t="s">
        <v>356</v>
      </c>
      <c r="G134" s="1026">
        <f t="shared" si="22"/>
        <v>0</v>
      </c>
      <c r="H134" s="1026">
        <f t="shared" si="22"/>
        <v>0</v>
      </c>
      <c r="I134" s="1026">
        <f t="shared" si="22"/>
        <v>0</v>
      </c>
      <c r="J134" s="1026">
        <f t="shared" si="22"/>
        <v>0</v>
      </c>
      <c r="K134" s="1027"/>
      <c r="L134" s="1028"/>
      <c r="M134" s="1027"/>
      <c r="N134" s="1027"/>
      <c r="O134" s="1027"/>
      <c r="P134" s="1027"/>
      <c r="Q134" s="1027"/>
      <c r="R134" s="1027"/>
    </row>
    <row r="135" spans="1:18" ht="12" hidden="1" customHeight="1">
      <c r="A135" s="1029">
        <v>2483</v>
      </c>
      <c r="B135" s="1054" t="s">
        <v>286</v>
      </c>
      <c r="C135" s="1040" t="s">
        <v>231</v>
      </c>
      <c r="D135" s="1041" t="s">
        <v>183</v>
      </c>
      <c r="E135" s="1024" t="s">
        <v>357</v>
      </c>
      <c r="F135" s="1047" t="s">
        <v>358</v>
      </c>
      <c r="G135" s="1026">
        <f t="shared" si="22"/>
        <v>0</v>
      </c>
      <c r="H135" s="1026">
        <f t="shared" si="22"/>
        <v>0</v>
      </c>
      <c r="I135" s="1026">
        <f t="shared" si="22"/>
        <v>0</v>
      </c>
      <c r="J135" s="1026">
        <f t="shared" si="22"/>
        <v>0</v>
      </c>
      <c r="K135" s="1027"/>
      <c r="L135" s="1028"/>
      <c r="M135" s="1027"/>
      <c r="N135" s="1027"/>
      <c r="O135" s="1027"/>
      <c r="P135" s="1027"/>
      <c r="Q135" s="1027"/>
      <c r="R135" s="1027"/>
    </row>
    <row r="136" spans="1:18" ht="12" hidden="1" customHeight="1">
      <c r="A136" s="1029">
        <v>2484</v>
      </c>
      <c r="B136" s="1054" t="s">
        <v>286</v>
      </c>
      <c r="C136" s="1040" t="s">
        <v>231</v>
      </c>
      <c r="D136" s="1041" t="s">
        <v>184</v>
      </c>
      <c r="E136" s="1024" t="s">
        <v>359</v>
      </c>
      <c r="F136" s="1047" t="s">
        <v>360</v>
      </c>
      <c r="G136" s="1026">
        <f t="shared" si="22"/>
        <v>0</v>
      </c>
      <c r="H136" s="1026">
        <f t="shared" si="22"/>
        <v>0</v>
      </c>
      <c r="I136" s="1026">
        <f t="shared" si="22"/>
        <v>0</v>
      </c>
      <c r="J136" s="1026">
        <f t="shared" si="22"/>
        <v>0</v>
      </c>
      <c r="K136" s="1027"/>
      <c r="L136" s="1028"/>
      <c r="M136" s="1027"/>
      <c r="N136" s="1027"/>
      <c r="O136" s="1027"/>
      <c r="P136" s="1027"/>
      <c r="Q136" s="1027"/>
      <c r="R136" s="1027"/>
    </row>
    <row r="137" spans="1:18" ht="24" hidden="1" customHeight="1">
      <c r="A137" s="1029">
        <v>2485</v>
      </c>
      <c r="B137" s="1054" t="s">
        <v>286</v>
      </c>
      <c r="C137" s="1040" t="s">
        <v>231</v>
      </c>
      <c r="D137" s="1041" t="s">
        <v>219</v>
      </c>
      <c r="E137" s="1024" t="s">
        <v>361</v>
      </c>
      <c r="F137" s="1047" t="s">
        <v>362</v>
      </c>
      <c r="G137" s="1026">
        <f t="shared" si="22"/>
        <v>0</v>
      </c>
      <c r="H137" s="1026">
        <f t="shared" si="22"/>
        <v>0</v>
      </c>
      <c r="I137" s="1026">
        <f t="shared" si="22"/>
        <v>0</v>
      </c>
      <c r="J137" s="1026">
        <f t="shared" si="22"/>
        <v>0</v>
      </c>
      <c r="K137" s="1027"/>
      <c r="L137" s="1028"/>
      <c r="M137" s="1027"/>
      <c r="N137" s="1027"/>
      <c r="O137" s="1027">
        <f>'[4]transp nax'!G150</f>
        <v>0</v>
      </c>
      <c r="P137" s="1027">
        <f>'[4]transp nax'!H150</f>
        <v>0</v>
      </c>
      <c r="Q137" s="1027">
        <f>'[4]transp nax'!I150</f>
        <v>0</v>
      </c>
      <c r="R137" s="1027">
        <f>'[4]transp nax'!J150</f>
        <v>0</v>
      </c>
    </row>
    <row r="138" spans="1:18" ht="12" hidden="1" customHeight="1">
      <c r="A138" s="1029">
        <v>2486</v>
      </c>
      <c r="B138" s="1054" t="s">
        <v>286</v>
      </c>
      <c r="C138" s="1040" t="s">
        <v>231</v>
      </c>
      <c r="D138" s="1041" t="s">
        <v>224</v>
      </c>
      <c r="E138" s="1024" t="s">
        <v>363</v>
      </c>
      <c r="F138" s="1047" t="s">
        <v>364</v>
      </c>
      <c r="G138" s="1026">
        <f t="shared" si="22"/>
        <v>0</v>
      </c>
      <c r="H138" s="1026">
        <f t="shared" si="22"/>
        <v>0</v>
      </c>
      <c r="I138" s="1026">
        <f t="shared" si="22"/>
        <v>0</v>
      </c>
      <c r="J138" s="1026">
        <f t="shared" si="22"/>
        <v>0</v>
      </c>
      <c r="K138" s="1027"/>
      <c r="L138" s="1028"/>
      <c r="M138" s="1027"/>
      <c r="N138" s="1027"/>
      <c r="O138" s="1027"/>
      <c r="P138" s="1027"/>
      <c r="Q138" s="1027"/>
      <c r="R138" s="1027"/>
    </row>
    <row r="139" spans="1:18" ht="12" hidden="1" customHeight="1">
      <c r="A139" s="1029">
        <v>2487</v>
      </c>
      <c r="B139" s="1054" t="s">
        <v>286</v>
      </c>
      <c r="C139" s="1040" t="s">
        <v>231</v>
      </c>
      <c r="D139" s="1041" t="s">
        <v>229</v>
      </c>
      <c r="E139" s="1024" t="s">
        <v>365</v>
      </c>
      <c r="F139" s="1047" t="s">
        <v>366</v>
      </c>
      <c r="G139" s="1026">
        <f t="shared" ref="G139:J202" si="36">K139+O139</f>
        <v>0</v>
      </c>
      <c r="H139" s="1026">
        <f t="shared" si="36"/>
        <v>0</v>
      </c>
      <c r="I139" s="1026">
        <f t="shared" si="36"/>
        <v>0</v>
      </c>
      <c r="J139" s="1026">
        <f t="shared" si="36"/>
        <v>0</v>
      </c>
      <c r="K139" s="1027">
        <f>'[4]ajl nax'!G32</f>
        <v>0</v>
      </c>
      <c r="L139" s="1028">
        <f>'[4]ajl nax'!H32</f>
        <v>0</v>
      </c>
      <c r="M139" s="1027">
        <f>'[4]ajl nax'!I32</f>
        <v>0</v>
      </c>
      <c r="N139" s="1027">
        <f>'[4]ajl nax'!J32</f>
        <v>0</v>
      </c>
      <c r="O139" s="1027">
        <f>'[4]ajl nax'!G150</f>
        <v>0</v>
      </c>
      <c r="P139" s="1027">
        <f>'[4]ajl nax'!H150</f>
        <v>0</v>
      </c>
      <c r="Q139" s="1027">
        <f>'[4]ajl nax'!I150</f>
        <v>0</v>
      </c>
      <c r="R139" s="1027">
        <f>'[4]ajl nax'!J150</f>
        <v>0</v>
      </c>
    </row>
    <row r="140" spans="1:18" ht="35.25" customHeight="1">
      <c r="A140" s="1029">
        <v>2490</v>
      </c>
      <c r="B140" s="1052" t="s">
        <v>286</v>
      </c>
      <c r="C140" s="1030" t="s">
        <v>367</v>
      </c>
      <c r="D140" s="1031" t="s">
        <v>188</v>
      </c>
      <c r="E140" s="1032" t="s">
        <v>368</v>
      </c>
      <c r="F140" s="1047" t="s">
        <v>369</v>
      </c>
      <c r="G140" s="1009">
        <f t="shared" si="36"/>
        <v>-75000</v>
      </c>
      <c r="H140" s="1009">
        <f t="shared" si="36"/>
        <v>-164871</v>
      </c>
      <c r="I140" s="1009">
        <f t="shared" si="36"/>
        <v>-284941</v>
      </c>
      <c r="J140" s="1009">
        <f t="shared" si="36"/>
        <v>-300000</v>
      </c>
      <c r="K140" s="1042">
        <f>K142</f>
        <v>0</v>
      </c>
      <c r="L140" s="1028">
        <f t="shared" ref="L140:R140" si="37">L142</f>
        <v>0</v>
      </c>
      <c r="M140" s="1042">
        <f t="shared" si="37"/>
        <v>0</v>
      </c>
      <c r="N140" s="1042">
        <f t="shared" si="37"/>
        <v>0</v>
      </c>
      <c r="O140" s="1042">
        <f t="shared" si="37"/>
        <v>-75000</v>
      </c>
      <c r="P140" s="1042">
        <f t="shared" si="37"/>
        <v>-164871</v>
      </c>
      <c r="Q140" s="1042">
        <f t="shared" si="37"/>
        <v>-284941</v>
      </c>
      <c r="R140" s="1042">
        <f t="shared" si="37"/>
        <v>-300000</v>
      </c>
    </row>
    <row r="141" spans="1:18" ht="14.25" customHeight="1">
      <c r="A141" s="1029"/>
      <c r="B141" s="1015"/>
      <c r="C141" s="1030"/>
      <c r="D141" s="1031"/>
      <c r="E141" s="1024" t="s">
        <v>194</v>
      </c>
      <c r="F141" s="1036" t="s">
        <v>370</v>
      </c>
      <c r="G141" s="1009"/>
      <c r="H141" s="1009"/>
      <c r="I141" s="1009"/>
      <c r="J141" s="1009"/>
      <c r="K141" s="1042"/>
      <c r="L141" s="1028"/>
      <c r="M141" s="1042"/>
      <c r="N141" s="1042"/>
      <c r="O141" s="1042"/>
      <c r="P141" s="1042"/>
      <c r="Q141" s="1042"/>
      <c r="R141" s="1042"/>
    </row>
    <row r="142" spans="1:18" ht="35.25" customHeight="1">
      <c r="A142" s="1029">
        <v>2491</v>
      </c>
      <c r="B142" s="1054" t="s">
        <v>286</v>
      </c>
      <c r="C142" s="1040" t="s">
        <v>367</v>
      </c>
      <c r="D142" s="1041" t="s">
        <v>13</v>
      </c>
      <c r="E142" s="1024" t="s">
        <v>368</v>
      </c>
      <c r="F142" s="1036"/>
      <c r="G142" s="1009">
        <f t="shared" si="36"/>
        <v>-75000</v>
      </c>
      <c r="H142" s="1009">
        <f t="shared" si="36"/>
        <v>-164871</v>
      </c>
      <c r="I142" s="1009">
        <f t="shared" si="36"/>
        <v>-284941</v>
      </c>
      <c r="J142" s="1009">
        <f>N142+R142</f>
        <v>-300000</v>
      </c>
      <c r="K142" s="1042">
        <f>'[4]tntes harab'!G35</f>
        <v>0</v>
      </c>
      <c r="L142" s="1028">
        <f>'[4]tntes harab'!H35</f>
        <v>0</v>
      </c>
      <c r="M142" s="1042">
        <f>'[4]tntes harab'!I35</f>
        <v>0</v>
      </c>
      <c r="N142" s="1042">
        <f>'[4]tntes harab'!J35</f>
        <v>0</v>
      </c>
      <c r="O142" s="1046">
        <f>'[4]tntes harab'!G153</f>
        <v>-75000</v>
      </c>
      <c r="P142" s="1046">
        <f>'[4]tntes harab'!H153</f>
        <v>-164871</v>
      </c>
      <c r="Q142" s="1046">
        <f>'[4]tntes harab'!I153</f>
        <v>-284941</v>
      </c>
      <c r="R142" s="1046">
        <f>'[4]tntes harab'!J153</f>
        <v>-300000</v>
      </c>
    </row>
    <row r="143" spans="1:18" ht="60" customHeight="1">
      <c r="A143" s="1049">
        <v>2500</v>
      </c>
      <c r="B143" s="1052" t="s">
        <v>371</v>
      </c>
      <c r="C143" s="1030" t="s">
        <v>188</v>
      </c>
      <c r="D143" s="1031" t="s">
        <v>188</v>
      </c>
      <c r="E143" s="1053" t="s">
        <v>372</v>
      </c>
      <c r="F143" s="1047" t="s">
        <v>373</v>
      </c>
      <c r="G143" s="1022">
        <f t="shared" si="36"/>
        <v>52359.262000000002</v>
      </c>
      <c r="H143" s="1022">
        <f t="shared" si="36"/>
        <v>79794.161999999997</v>
      </c>
      <c r="I143" s="1022">
        <f t="shared" si="36"/>
        <v>104682.762</v>
      </c>
      <c r="J143" s="1022">
        <f t="shared" si="36"/>
        <v>126576.1</v>
      </c>
      <c r="K143" s="1055">
        <f>K145+K148+K151+K154+K157+K160</f>
        <v>28359.261999999999</v>
      </c>
      <c r="L143" s="1056">
        <f t="shared" ref="L143:R143" si="38">L145+L148+L151+L154+L157+L160</f>
        <v>55794.161999999997</v>
      </c>
      <c r="M143" s="1055">
        <f t="shared" si="38"/>
        <v>80682.762000000002</v>
      </c>
      <c r="N143" s="1055">
        <f t="shared" si="38"/>
        <v>102576.1</v>
      </c>
      <c r="O143" s="1055">
        <f t="shared" si="38"/>
        <v>24000</v>
      </c>
      <c r="P143" s="1055">
        <f t="shared" si="38"/>
        <v>24000</v>
      </c>
      <c r="Q143" s="1055">
        <f t="shared" si="38"/>
        <v>24000</v>
      </c>
      <c r="R143" s="1055">
        <f t="shared" si="38"/>
        <v>24000</v>
      </c>
    </row>
    <row r="144" spans="1:18" ht="12.75" customHeight="1">
      <c r="A144" s="1023"/>
      <c r="B144" s="1015"/>
      <c r="C144" s="1016"/>
      <c r="D144" s="1017"/>
      <c r="E144" s="1024" t="s">
        <v>191</v>
      </c>
      <c r="F144" s="1050" t="s">
        <v>374</v>
      </c>
      <c r="G144" s="1026"/>
      <c r="H144" s="1026"/>
      <c r="I144" s="1026"/>
      <c r="J144" s="1026"/>
      <c r="K144" s="1026"/>
      <c r="L144" s="1010"/>
      <c r="M144" s="1026"/>
      <c r="N144" s="1026"/>
      <c r="O144" s="1026"/>
      <c r="P144" s="1026"/>
      <c r="Q144" s="1026"/>
      <c r="R144" s="1026"/>
    </row>
    <row r="145" spans="1:18" ht="12" customHeight="1">
      <c r="A145" s="1029">
        <v>2510</v>
      </c>
      <c r="B145" s="1052" t="s">
        <v>371</v>
      </c>
      <c r="C145" s="1030" t="s">
        <v>13</v>
      </c>
      <c r="D145" s="1031" t="s">
        <v>188</v>
      </c>
      <c r="E145" s="1032" t="s">
        <v>375</v>
      </c>
      <c r="F145" s="1025"/>
      <c r="G145" s="1009">
        <f t="shared" si="36"/>
        <v>36359.262000000002</v>
      </c>
      <c r="H145" s="1009">
        <f t="shared" si="36"/>
        <v>57302.561999999998</v>
      </c>
      <c r="I145" s="1009">
        <f t="shared" si="36"/>
        <v>79093.262000000002</v>
      </c>
      <c r="J145" s="1009">
        <f t="shared" si="36"/>
        <v>100937.1</v>
      </c>
      <c r="K145" s="1042">
        <f>K147</f>
        <v>27359.261999999999</v>
      </c>
      <c r="L145" s="1028">
        <f t="shared" ref="L145:R145" si="39">L147</f>
        <v>48302.561999999998</v>
      </c>
      <c r="M145" s="1042">
        <f t="shared" si="39"/>
        <v>70093.262000000002</v>
      </c>
      <c r="N145" s="1042">
        <f t="shared" si="39"/>
        <v>91937.1</v>
      </c>
      <c r="O145" s="1042">
        <f t="shared" si="39"/>
        <v>9000</v>
      </c>
      <c r="P145" s="1042">
        <f t="shared" si="39"/>
        <v>9000</v>
      </c>
      <c r="Q145" s="1042">
        <f t="shared" si="39"/>
        <v>9000</v>
      </c>
      <c r="R145" s="1042">
        <f t="shared" si="39"/>
        <v>9000</v>
      </c>
    </row>
    <row r="146" spans="1:18" ht="14.25" customHeight="1">
      <c r="A146" s="1029"/>
      <c r="B146" s="1015"/>
      <c r="C146" s="1030"/>
      <c r="D146" s="1031"/>
      <c r="E146" s="1024" t="s">
        <v>194</v>
      </c>
      <c r="F146" s="1036" t="s">
        <v>376</v>
      </c>
      <c r="G146" s="1010"/>
      <c r="H146" s="1010"/>
      <c r="I146" s="1010"/>
      <c r="J146" s="1010"/>
      <c r="K146" s="1042"/>
      <c r="L146" s="1028"/>
      <c r="M146" s="1042"/>
      <c r="N146" s="1042"/>
      <c r="O146" s="1042"/>
      <c r="P146" s="1042"/>
      <c r="Q146" s="1042"/>
      <c r="R146" s="1042"/>
    </row>
    <row r="147" spans="1:18" ht="19.5" customHeight="1">
      <c r="A147" s="1029">
        <v>2511</v>
      </c>
      <c r="B147" s="1054" t="s">
        <v>371</v>
      </c>
      <c r="C147" s="1040" t="s">
        <v>13</v>
      </c>
      <c r="D147" s="1041" t="s">
        <v>13</v>
      </c>
      <c r="E147" s="1024" t="s">
        <v>375</v>
      </c>
      <c r="F147" s="1036"/>
      <c r="G147" s="1009">
        <f t="shared" si="36"/>
        <v>36359.262000000002</v>
      </c>
      <c r="H147" s="1009">
        <f t="shared" si="36"/>
        <v>57302.561999999998</v>
      </c>
      <c r="I147" s="1009">
        <f t="shared" si="36"/>
        <v>79093.262000000002</v>
      </c>
      <c r="J147" s="1009">
        <f t="shared" si="36"/>
        <v>100937.1</v>
      </c>
      <c r="K147" s="1042">
        <f>[4]axb!G32</f>
        <v>27359.261999999999</v>
      </c>
      <c r="L147" s="1028">
        <f>[4]axb!H32</f>
        <v>48302.561999999998</v>
      </c>
      <c r="M147" s="1042">
        <f>[4]axb!I32</f>
        <v>70093.262000000002</v>
      </c>
      <c r="N147" s="1042">
        <f>[4]axb!J32</f>
        <v>91937.1</v>
      </c>
      <c r="O147" s="1046">
        <f>[4]axb!G151</f>
        <v>9000</v>
      </c>
      <c r="P147" s="1046">
        <f>[4]axb!H151</f>
        <v>9000</v>
      </c>
      <c r="Q147" s="1046">
        <f>[4]axb!I151</f>
        <v>9000</v>
      </c>
      <c r="R147" s="1046">
        <f>[4]axb!J151</f>
        <v>9000</v>
      </c>
    </row>
    <row r="148" spans="1:18" ht="12" hidden="1" customHeight="1">
      <c r="A148" s="1029">
        <v>2520</v>
      </c>
      <c r="B148" s="1052" t="s">
        <v>371</v>
      </c>
      <c r="C148" s="1030" t="s">
        <v>182</v>
      </c>
      <c r="D148" s="1031" t="s">
        <v>188</v>
      </c>
      <c r="E148" s="1032" t="s">
        <v>377</v>
      </c>
      <c r="F148" s="1047" t="s">
        <v>378</v>
      </c>
      <c r="G148" s="1010">
        <f t="shared" si="36"/>
        <v>0</v>
      </c>
      <c r="H148" s="1010">
        <f t="shared" si="36"/>
        <v>0</v>
      </c>
      <c r="I148" s="1010">
        <f t="shared" si="36"/>
        <v>0</v>
      </c>
      <c r="J148" s="1010">
        <f t="shared" si="36"/>
        <v>0</v>
      </c>
      <c r="K148" s="1042">
        <f>K150</f>
        <v>0</v>
      </c>
      <c r="L148" s="1028">
        <f t="shared" ref="L148:R148" si="40">L150</f>
        <v>0</v>
      </c>
      <c r="M148" s="1042">
        <f t="shared" si="40"/>
        <v>0</v>
      </c>
      <c r="N148" s="1042">
        <f t="shared" si="40"/>
        <v>0</v>
      </c>
      <c r="O148" s="1042">
        <f t="shared" si="40"/>
        <v>0</v>
      </c>
      <c r="P148" s="1042">
        <f t="shared" si="40"/>
        <v>0</v>
      </c>
      <c r="Q148" s="1042">
        <f t="shared" si="40"/>
        <v>0</v>
      </c>
      <c r="R148" s="1042">
        <f t="shared" si="40"/>
        <v>0</v>
      </c>
    </row>
    <row r="149" spans="1:18" ht="12" hidden="1" customHeight="1">
      <c r="A149" s="1029"/>
      <c r="B149" s="1015"/>
      <c r="C149" s="1030"/>
      <c r="D149" s="1031"/>
      <c r="E149" s="1024" t="s">
        <v>194</v>
      </c>
      <c r="F149" s="1036" t="s">
        <v>379</v>
      </c>
      <c r="G149" s="1010"/>
      <c r="H149" s="1010"/>
      <c r="I149" s="1010"/>
      <c r="J149" s="1010"/>
      <c r="K149" s="1042"/>
      <c r="L149" s="1028"/>
      <c r="M149" s="1042"/>
      <c r="N149" s="1042"/>
      <c r="O149" s="1042"/>
      <c r="P149" s="1042"/>
      <c r="Q149" s="1042"/>
      <c r="R149" s="1042"/>
    </row>
    <row r="150" spans="1:18" ht="12" hidden="1" customHeight="1">
      <c r="A150" s="1029">
        <v>2521</v>
      </c>
      <c r="B150" s="1054" t="s">
        <v>371</v>
      </c>
      <c r="C150" s="1040" t="s">
        <v>182</v>
      </c>
      <c r="D150" s="1041" t="s">
        <v>13</v>
      </c>
      <c r="E150" s="1024" t="s">
        <v>380</v>
      </c>
      <c r="F150" s="1036"/>
      <c r="G150" s="1010">
        <f t="shared" si="36"/>
        <v>0</v>
      </c>
      <c r="H150" s="1010">
        <f t="shared" si="36"/>
        <v>0</v>
      </c>
      <c r="I150" s="1010">
        <f t="shared" si="36"/>
        <v>0</v>
      </c>
      <c r="J150" s="1010">
        <f t="shared" si="36"/>
        <v>0</v>
      </c>
      <c r="K150" s="1042"/>
      <c r="L150" s="1028"/>
      <c r="M150" s="1042"/>
      <c r="N150" s="1046"/>
      <c r="O150" s="1046"/>
      <c r="P150" s="1046"/>
      <c r="Q150" s="1046"/>
      <c r="R150" s="1046"/>
    </row>
    <row r="151" spans="1:18" ht="12" hidden="1" customHeight="1">
      <c r="A151" s="1029">
        <v>2530</v>
      </c>
      <c r="B151" s="1052" t="s">
        <v>371</v>
      </c>
      <c r="C151" s="1030" t="s">
        <v>183</v>
      </c>
      <c r="D151" s="1031" t="s">
        <v>188</v>
      </c>
      <c r="E151" s="1032" t="s">
        <v>381</v>
      </c>
      <c r="F151" s="1047" t="s">
        <v>382</v>
      </c>
      <c r="G151" s="1010">
        <f t="shared" si="36"/>
        <v>0</v>
      </c>
      <c r="H151" s="1010">
        <f t="shared" si="36"/>
        <v>0</v>
      </c>
      <c r="I151" s="1010">
        <f t="shared" si="36"/>
        <v>0</v>
      </c>
      <c r="J151" s="1010">
        <f t="shared" si="36"/>
        <v>0</v>
      </c>
      <c r="K151" s="1042">
        <f>K153</f>
        <v>0</v>
      </c>
      <c r="L151" s="1028">
        <f t="shared" ref="L151:R151" si="41">L153</f>
        <v>0</v>
      </c>
      <c r="M151" s="1042">
        <f t="shared" si="41"/>
        <v>0</v>
      </c>
      <c r="N151" s="1042">
        <f t="shared" si="41"/>
        <v>0</v>
      </c>
      <c r="O151" s="1042">
        <f t="shared" si="41"/>
        <v>0</v>
      </c>
      <c r="P151" s="1042">
        <f t="shared" si="41"/>
        <v>0</v>
      </c>
      <c r="Q151" s="1042">
        <f t="shared" si="41"/>
        <v>0</v>
      </c>
      <c r="R151" s="1042">
        <f t="shared" si="41"/>
        <v>0</v>
      </c>
    </row>
    <row r="152" spans="1:18" ht="12" hidden="1" customHeight="1">
      <c r="A152" s="1029"/>
      <c r="B152" s="1015"/>
      <c r="C152" s="1030"/>
      <c r="D152" s="1031"/>
      <c r="E152" s="1024" t="s">
        <v>194</v>
      </c>
      <c r="F152" s="1036" t="s">
        <v>383</v>
      </c>
      <c r="G152" s="1010"/>
      <c r="H152" s="1010"/>
      <c r="I152" s="1010"/>
      <c r="J152" s="1010"/>
      <c r="K152" s="1042"/>
      <c r="L152" s="1028"/>
      <c r="M152" s="1042"/>
      <c r="N152" s="1042"/>
      <c r="O152" s="1042"/>
      <c r="P152" s="1042"/>
      <c r="Q152" s="1042"/>
      <c r="R152" s="1042"/>
    </row>
    <row r="153" spans="1:18" ht="12" hidden="1" customHeight="1">
      <c r="A153" s="1029">
        <v>2531</v>
      </c>
      <c r="B153" s="1054" t="s">
        <v>371</v>
      </c>
      <c r="C153" s="1040" t="s">
        <v>183</v>
      </c>
      <c r="D153" s="1041" t="s">
        <v>13</v>
      </c>
      <c r="E153" s="1024" t="s">
        <v>381</v>
      </c>
      <c r="F153" s="1036"/>
      <c r="G153" s="1010">
        <f t="shared" si="36"/>
        <v>0</v>
      </c>
      <c r="H153" s="1010">
        <f t="shared" si="36"/>
        <v>0</v>
      </c>
      <c r="I153" s="1010">
        <f t="shared" si="36"/>
        <v>0</v>
      </c>
      <c r="J153" s="1010">
        <f t="shared" si="36"/>
        <v>0</v>
      </c>
      <c r="K153" s="1042"/>
      <c r="L153" s="1028"/>
      <c r="M153" s="1042"/>
      <c r="N153" s="1046"/>
      <c r="O153" s="1046"/>
      <c r="P153" s="1046"/>
      <c r="Q153" s="1046"/>
      <c r="R153" s="1046"/>
    </row>
    <row r="154" spans="1:18" ht="12" hidden="1" customHeight="1">
      <c r="A154" s="1029">
        <v>2540</v>
      </c>
      <c r="B154" s="1052" t="s">
        <v>371</v>
      </c>
      <c r="C154" s="1030" t="s">
        <v>184</v>
      </c>
      <c r="D154" s="1031" t="s">
        <v>188</v>
      </c>
      <c r="E154" s="1032" t="s">
        <v>384</v>
      </c>
      <c r="F154" s="1047" t="s">
        <v>385</v>
      </c>
      <c r="G154" s="1010">
        <f t="shared" si="36"/>
        <v>0</v>
      </c>
      <c r="H154" s="1010">
        <f t="shared" si="36"/>
        <v>0</v>
      </c>
      <c r="I154" s="1010">
        <f t="shared" si="36"/>
        <v>0</v>
      </c>
      <c r="J154" s="1010">
        <f t="shared" si="36"/>
        <v>0</v>
      </c>
      <c r="K154" s="1042">
        <f>K156</f>
        <v>0</v>
      </c>
      <c r="L154" s="1028">
        <f t="shared" ref="L154:R154" si="42">L156</f>
        <v>0</v>
      </c>
      <c r="M154" s="1042">
        <f t="shared" si="42"/>
        <v>0</v>
      </c>
      <c r="N154" s="1042">
        <f t="shared" si="42"/>
        <v>0</v>
      </c>
      <c r="O154" s="1042">
        <f t="shared" si="42"/>
        <v>0</v>
      </c>
      <c r="P154" s="1042">
        <f t="shared" si="42"/>
        <v>0</v>
      </c>
      <c r="Q154" s="1042">
        <f t="shared" si="42"/>
        <v>0</v>
      </c>
      <c r="R154" s="1042">
        <f t="shared" si="42"/>
        <v>0</v>
      </c>
    </row>
    <row r="155" spans="1:18" ht="12" hidden="1" customHeight="1">
      <c r="A155" s="1029"/>
      <c r="B155" s="1015"/>
      <c r="C155" s="1030"/>
      <c r="D155" s="1031"/>
      <c r="E155" s="1024" t="s">
        <v>194</v>
      </c>
      <c r="F155" s="1036" t="s">
        <v>386</v>
      </c>
      <c r="G155" s="1010"/>
      <c r="H155" s="1010"/>
      <c r="I155" s="1010"/>
      <c r="J155" s="1010"/>
      <c r="K155" s="1042"/>
      <c r="L155" s="1028"/>
      <c r="M155" s="1042"/>
      <c r="N155" s="1042"/>
      <c r="O155" s="1042"/>
      <c r="P155" s="1042"/>
      <c r="Q155" s="1042"/>
      <c r="R155" s="1042"/>
    </row>
    <row r="156" spans="1:18" ht="12" hidden="1" customHeight="1">
      <c r="A156" s="1029">
        <v>2541</v>
      </c>
      <c r="B156" s="1054" t="s">
        <v>371</v>
      </c>
      <c r="C156" s="1040" t="s">
        <v>184</v>
      </c>
      <c r="D156" s="1041" t="s">
        <v>13</v>
      </c>
      <c r="E156" s="1024" t="s">
        <v>384</v>
      </c>
      <c r="F156" s="1036"/>
      <c r="G156" s="1010">
        <f t="shared" si="36"/>
        <v>0</v>
      </c>
      <c r="H156" s="1010">
        <f t="shared" si="36"/>
        <v>0</v>
      </c>
      <c r="I156" s="1010">
        <f t="shared" si="36"/>
        <v>0</v>
      </c>
      <c r="J156" s="1010">
        <f t="shared" si="36"/>
        <v>0</v>
      </c>
      <c r="K156" s="1042"/>
      <c r="L156" s="1028"/>
      <c r="M156" s="1042"/>
      <c r="N156" s="1046"/>
      <c r="O156" s="1046"/>
      <c r="P156" s="1046"/>
      <c r="Q156" s="1046"/>
      <c r="R156" s="1046"/>
    </row>
    <row r="157" spans="1:18" ht="12" hidden="1" customHeight="1">
      <c r="A157" s="1029">
        <v>2550</v>
      </c>
      <c r="B157" s="1052" t="s">
        <v>371</v>
      </c>
      <c r="C157" s="1030" t="s">
        <v>219</v>
      </c>
      <c r="D157" s="1031" t="s">
        <v>188</v>
      </c>
      <c r="E157" s="1032" t="s">
        <v>387</v>
      </c>
      <c r="F157" s="1047" t="s">
        <v>388</v>
      </c>
      <c r="G157" s="1010">
        <f t="shared" si="36"/>
        <v>0</v>
      </c>
      <c r="H157" s="1010">
        <f t="shared" si="36"/>
        <v>0</v>
      </c>
      <c r="I157" s="1010">
        <f t="shared" si="36"/>
        <v>0</v>
      </c>
      <c r="J157" s="1010">
        <f t="shared" si="36"/>
        <v>0</v>
      </c>
      <c r="K157" s="1042">
        <f>K159</f>
        <v>0</v>
      </c>
      <c r="L157" s="1028">
        <f t="shared" ref="L157:R157" si="43">L159</f>
        <v>0</v>
      </c>
      <c r="M157" s="1042">
        <f t="shared" si="43"/>
        <v>0</v>
      </c>
      <c r="N157" s="1042">
        <f t="shared" si="43"/>
        <v>0</v>
      </c>
      <c r="O157" s="1042">
        <f t="shared" si="43"/>
        <v>0</v>
      </c>
      <c r="P157" s="1042">
        <f t="shared" si="43"/>
        <v>0</v>
      </c>
      <c r="Q157" s="1042">
        <f t="shared" si="43"/>
        <v>0</v>
      </c>
      <c r="R157" s="1042">
        <f t="shared" si="43"/>
        <v>0</v>
      </c>
    </row>
    <row r="158" spans="1:18" ht="12" hidden="1" customHeight="1">
      <c r="A158" s="1029"/>
      <c r="B158" s="1015"/>
      <c r="C158" s="1030"/>
      <c r="D158" s="1031"/>
      <c r="E158" s="1024" t="s">
        <v>194</v>
      </c>
      <c r="F158" s="1036" t="s">
        <v>389</v>
      </c>
      <c r="G158" s="1010"/>
      <c r="H158" s="1010"/>
      <c r="I158" s="1010"/>
      <c r="J158" s="1010"/>
      <c r="K158" s="1042"/>
      <c r="L158" s="1028"/>
      <c r="M158" s="1042"/>
      <c r="N158" s="1042"/>
      <c r="O158" s="1042"/>
      <c r="P158" s="1042"/>
      <c r="Q158" s="1042"/>
      <c r="R158" s="1042"/>
    </row>
    <row r="159" spans="1:18" ht="12" hidden="1" customHeight="1">
      <c r="A159" s="1029">
        <v>2551</v>
      </c>
      <c r="B159" s="1054" t="s">
        <v>371</v>
      </c>
      <c r="C159" s="1040" t="s">
        <v>219</v>
      </c>
      <c r="D159" s="1041" t="s">
        <v>13</v>
      </c>
      <c r="E159" s="1024" t="s">
        <v>387</v>
      </c>
      <c r="F159" s="1036"/>
      <c r="G159" s="1010">
        <f t="shared" si="36"/>
        <v>0</v>
      </c>
      <c r="H159" s="1010">
        <f t="shared" si="36"/>
        <v>0</v>
      </c>
      <c r="I159" s="1010">
        <f t="shared" si="36"/>
        <v>0</v>
      </c>
      <c r="J159" s="1010">
        <f t="shared" si="36"/>
        <v>0</v>
      </c>
      <c r="K159" s="1042"/>
      <c r="L159" s="1028"/>
      <c r="M159" s="1042"/>
      <c r="N159" s="1046"/>
      <c r="O159" s="1046"/>
      <c r="P159" s="1046"/>
      <c r="Q159" s="1046"/>
      <c r="R159" s="1046"/>
    </row>
    <row r="160" spans="1:18" ht="42" customHeight="1">
      <c r="A160" s="1029">
        <v>2560</v>
      </c>
      <c r="B160" s="1052" t="s">
        <v>371</v>
      </c>
      <c r="C160" s="1030" t="s">
        <v>224</v>
      </c>
      <c r="D160" s="1031" t="s">
        <v>188</v>
      </c>
      <c r="E160" s="1032" t="s">
        <v>390</v>
      </c>
      <c r="F160" s="1047" t="s">
        <v>391</v>
      </c>
      <c r="G160" s="1009">
        <f t="shared" si="36"/>
        <v>16000</v>
      </c>
      <c r="H160" s="1009">
        <f t="shared" si="36"/>
        <v>22491.599999999999</v>
      </c>
      <c r="I160" s="1009">
        <f t="shared" si="36"/>
        <v>25589.5</v>
      </c>
      <c r="J160" s="1009">
        <f t="shared" si="36"/>
        <v>25639</v>
      </c>
      <c r="K160" s="1042">
        <f>K162</f>
        <v>1000</v>
      </c>
      <c r="L160" s="1028">
        <f t="shared" ref="L160:R160" si="44">L162</f>
        <v>7491.6</v>
      </c>
      <c r="M160" s="1042">
        <f t="shared" si="44"/>
        <v>10589.5</v>
      </c>
      <c r="N160" s="1042">
        <f t="shared" si="44"/>
        <v>10639</v>
      </c>
      <c r="O160" s="1042">
        <f t="shared" si="44"/>
        <v>15000</v>
      </c>
      <c r="P160" s="1042">
        <f t="shared" si="44"/>
        <v>15000</v>
      </c>
      <c r="Q160" s="1042">
        <f t="shared" si="44"/>
        <v>15000</v>
      </c>
      <c r="R160" s="1042">
        <f t="shared" si="44"/>
        <v>15000</v>
      </c>
    </row>
    <row r="161" spans="1:18" ht="12.75" customHeight="1">
      <c r="A161" s="1029"/>
      <c r="B161" s="1015"/>
      <c r="C161" s="1030"/>
      <c r="D161" s="1031"/>
      <c r="E161" s="1024" t="s">
        <v>194</v>
      </c>
      <c r="F161" s="1036" t="s">
        <v>392</v>
      </c>
      <c r="G161" s="1009"/>
      <c r="H161" s="1009"/>
      <c r="I161" s="1009"/>
      <c r="J161" s="1009"/>
      <c r="K161" s="1027"/>
      <c r="L161" s="1028"/>
      <c r="M161" s="1027"/>
      <c r="N161" s="1027"/>
      <c r="O161" s="1027"/>
      <c r="P161" s="1027"/>
      <c r="Q161" s="1027"/>
      <c r="R161" s="1027"/>
    </row>
    <row r="162" spans="1:18" ht="38.25" customHeight="1">
      <c r="A162" s="1029">
        <v>2561</v>
      </c>
      <c r="B162" s="1054" t="s">
        <v>371</v>
      </c>
      <c r="C162" s="1040" t="s">
        <v>224</v>
      </c>
      <c r="D162" s="1041" t="s">
        <v>13</v>
      </c>
      <c r="E162" s="1024" t="s">
        <v>390</v>
      </c>
      <c r="F162" s="1036"/>
      <c r="G162" s="1009">
        <f t="shared" si="36"/>
        <v>16000</v>
      </c>
      <c r="H162" s="1009">
        <f t="shared" si="36"/>
        <v>22491.599999999999</v>
      </c>
      <c r="I162" s="1009">
        <f t="shared" si="36"/>
        <v>25589.5</v>
      </c>
      <c r="J162" s="1009">
        <f t="shared" si="36"/>
        <v>25639</v>
      </c>
      <c r="K162" s="1042">
        <f>'[4]srgaka mig'!G32</f>
        <v>1000</v>
      </c>
      <c r="L162" s="1028">
        <f>'[4]srgaka mig'!H32</f>
        <v>7491.6</v>
      </c>
      <c r="M162" s="1042">
        <f>'[4]srgaka mig'!I32</f>
        <v>10589.5</v>
      </c>
      <c r="N162" s="1042">
        <f>'[4]srgaka mig'!J32</f>
        <v>10639</v>
      </c>
      <c r="O162" s="1046">
        <f>'[4]srgaka mig'!G151</f>
        <v>15000</v>
      </c>
      <c r="P162" s="1046">
        <f>'[4]srgaka mig'!H151</f>
        <v>15000</v>
      </c>
      <c r="Q162" s="1046">
        <f>'[4]srgaka mig'!I151</f>
        <v>15000</v>
      </c>
      <c r="R162" s="1046">
        <f>'[4]srgaka mig'!J151</f>
        <v>15000</v>
      </c>
    </row>
    <row r="163" spans="1:18" s="1085" customFormat="1" ht="60.75" customHeight="1">
      <c r="A163" s="1079">
        <v>2600</v>
      </c>
      <c r="B163" s="1080" t="s">
        <v>393</v>
      </c>
      <c r="C163" s="1081" t="s">
        <v>188</v>
      </c>
      <c r="D163" s="1082" t="s">
        <v>188</v>
      </c>
      <c r="E163" s="1083" t="s">
        <v>394</v>
      </c>
      <c r="F163" s="1084" t="s">
        <v>395</v>
      </c>
      <c r="G163" s="1020">
        <f t="shared" si="36"/>
        <v>208819.20000000001</v>
      </c>
      <c r="H163" s="1020">
        <f t="shared" si="36"/>
        <v>413201.18</v>
      </c>
      <c r="I163" s="1020">
        <f t="shared" si="36"/>
        <v>545907.58600000001</v>
      </c>
      <c r="J163" s="1020">
        <f t="shared" si="36"/>
        <v>572835.88</v>
      </c>
      <c r="K163" s="1056">
        <f>K165+K168+K171+K174+K177+K180</f>
        <v>16663.2</v>
      </c>
      <c r="L163" s="1056">
        <f t="shared" ref="L163:R163" si="45">L165+L168+L171+L174+L177+L180</f>
        <v>32707.5</v>
      </c>
      <c r="M163" s="1056">
        <f t="shared" si="45"/>
        <v>46051.406000000003</v>
      </c>
      <c r="N163" s="1056">
        <f t="shared" si="45"/>
        <v>57920.7</v>
      </c>
      <c r="O163" s="1056">
        <f t="shared" si="45"/>
        <v>192156</v>
      </c>
      <c r="P163" s="1056">
        <f t="shared" si="45"/>
        <v>380493.68</v>
      </c>
      <c r="Q163" s="1056">
        <f t="shared" si="45"/>
        <v>499856.18</v>
      </c>
      <c r="R163" s="1055">
        <f t="shared" si="45"/>
        <v>514915.18</v>
      </c>
    </row>
    <row r="164" spans="1:18" ht="12.75" customHeight="1">
      <c r="A164" s="1023"/>
      <c r="B164" s="1015"/>
      <c r="C164" s="1016"/>
      <c r="D164" s="1017"/>
      <c r="E164" s="1024" t="s">
        <v>191</v>
      </c>
      <c r="F164" s="1050" t="s">
        <v>396</v>
      </c>
      <c r="G164" s="1026"/>
      <c r="H164" s="1026"/>
      <c r="I164" s="1026"/>
      <c r="J164" s="1026"/>
      <c r="K164" s="1026"/>
      <c r="L164" s="1010"/>
      <c r="M164" s="1026"/>
      <c r="N164" s="1026"/>
      <c r="O164" s="1026"/>
      <c r="P164" s="1026"/>
      <c r="Q164" s="1026"/>
      <c r="R164" s="1026"/>
    </row>
    <row r="165" spans="1:18" ht="23.25" customHeight="1">
      <c r="A165" s="1029">
        <v>2610</v>
      </c>
      <c r="B165" s="1052" t="s">
        <v>393</v>
      </c>
      <c r="C165" s="1030" t="s">
        <v>13</v>
      </c>
      <c r="D165" s="1031" t="s">
        <v>188</v>
      </c>
      <c r="E165" s="1032" t="s">
        <v>397</v>
      </c>
      <c r="F165" s="1025"/>
      <c r="G165" s="1009">
        <f t="shared" si="36"/>
        <v>159972.20000000001</v>
      </c>
      <c r="H165" s="1009">
        <f t="shared" si="36"/>
        <v>287626.68</v>
      </c>
      <c r="I165" s="1009">
        <f t="shared" si="36"/>
        <v>296195.98</v>
      </c>
      <c r="J165" s="1009">
        <f t="shared" si="36"/>
        <v>304658.38</v>
      </c>
      <c r="K165" s="1042">
        <f>'[4]bnak shin'!G32</f>
        <v>7816.2</v>
      </c>
      <c r="L165" s="1028">
        <f>'[4]bnak shin'!H32</f>
        <v>16495.5</v>
      </c>
      <c r="M165" s="1042">
        <f>'[4]bnak shin'!I32</f>
        <v>25064.799999999999</v>
      </c>
      <c r="N165" s="1042">
        <f>'[4]bnak shin'!J32</f>
        <v>33527.199999999997</v>
      </c>
      <c r="O165" s="1042">
        <f>'[4]bnak shin'!G150</f>
        <v>152156</v>
      </c>
      <c r="P165" s="1042">
        <f>'[4]bnak shin'!H150</f>
        <v>271131.18</v>
      </c>
      <c r="Q165" s="1042">
        <f>'[4]bnak shin'!I150</f>
        <v>271131.18</v>
      </c>
      <c r="R165" s="1042">
        <f>'[4]bnak shin'!J150</f>
        <v>271131.18</v>
      </c>
    </row>
    <row r="166" spans="1:18" ht="13.5" customHeight="1">
      <c r="A166" s="1029"/>
      <c r="B166" s="1015"/>
      <c r="C166" s="1030"/>
      <c r="D166" s="1031"/>
      <c r="E166" s="1024" t="s">
        <v>194</v>
      </c>
      <c r="F166" s="1036" t="s">
        <v>398</v>
      </c>
      <c r="G166" s="1026"/>
      <c r="H166" s="1026"/>
      <c r="I166" s="1026"/>
      <c r="J166" s="1026"/>
      <c r="K166" s="1027"/>
      <c r="L166" s="1028"/>
      <c r="M166" s="1027"/>
      <c r="N166" s="1027"/>
      <c r="O166" s="1027"/>
      <c r="P166" s="1027"/>
      <c r="Q166" s="1027"/>
      <c r="R166" s="1027"/>
    </row>
    <row r="167" spans="1:18" ht="26.25" customHeight="1">
      <c r="A167" s="1086">
        <v>2611</v>
      </c>
      <c r="B167" s="1087" t="s">
        <v>393</v>
      </c>
      <c r="C167" s="1088" t="s">
        <v>13</v>
      </c>
      <c r="D167" s="1089" t="s">
        <v>13</v>
      </c>
      <c r="E167" s="1090" t="s">
        <v>399</v>
      </c>
      <c r="F167" s="1091"/>
      <c r="G167" s="1009">
        <f t="shared" si="36"/>
        <v>159972.20000000001</v>
      </c>
      <c r="H167" s="1009">
        <f t="shared" si="36"/>
        <v>287626.68</v>
      </c>
      <c r="I167" s="1009">
        <f t="shared" si="36"/>
        <v>296195.98</v>
      </c>
      <c r="J167" s="1009">
        <f t="shared" si="36"/>
        <v>304658.38</v>
      </c>
      <c r="K167" s="1042">
        <f>'[4]bnak shin'!G104</f>
        <v>7816.2</v>
      </c>
      <c r="L167" s="1028">
        <f>'[4]bnak shin'!H104</f>
        <v>16495.5</v>
      </c>
      <c r="M167" s="1042">
        <f>'[4]bnak shin'!I104</f>
        <v>25064.799999999999</v>
      </c>
      <c r="N167" s="1046">
        <f>'[4]bnak shin'!J104</f>
        <v>33527.199999999997</v>
      </c>
      <c r="O167" s="1046">
        <f>'[4]bnak shin'!G150</f>
        <v>152156</v>
      </c>
      <c r="P167" s="1046">
        <f>'[4]bnak shin'!H150</f>
        <v>271131.18</v>
      </c>
      <c r="Q167" s="1046">
        <f>'[4]bnak shin'!I150</f>
        <v>271131.18</v>
      </c>
      <c r="R167" s="1046">
        <f>'[4]bnak shin'!J150</f>
        <v>271131.18</v>
      </c>
    </row>
    <row r="168" spans="1:18" ht="15" customHeight="1">
      <c r="A168" s="1029">
        <v>2620</v>
      </c>
      <c r="B168" s="1052" t="s">
        <v>393</v>
      </c>
      <c r="C168" s="1030" t="s">
        <v>182</v>
      </c>
      <c r="D168" s="1031" t="s">
        <v>188</v>
      </c>
      <c r="E168" s="1032" t="s">
        <v>400</v>
      </c>
      <c r="F168" s="1047" t="s">
        <v>401</v>
      </c>
      <c r="G168" s="1009">
        <f t="shared" si="36"/>
        <v>0</v>
      </c>
      <c r="H168" s="1009">
        <f t="shared" si="36"/>
        <v>0</v>
      </c>
      <c r="I168" s="1009">
        <f t="shared" si="36"/>
        <v>0</v>
      </c>
      <c r="J168" s="1009">
        <f t="shared" si="36"/>
        <v>0</v>
      </c>
      <c r="K168" s="1042">
        <f>K170</f>
        <v>0</v>
      </c>
      <c r="L168" s="1028">
        <f t="shared" ref="L168:R168" si="46">L170</f>
        <v>0</v>
      </c>
      <c r="M168" s="1042">
        <f t="shared" si="46"/>
        <v>0</v>
      </c>
      <c r="N168" s="1042">
        <f t="shared" si="46"/>
        <v>0</v>
      </c>
      <c r="O168" s="1042">
        <f t="shared" si="46"/>
        <v>0</v>
      </c>
      <c r="P168" s="1042">
        <f t="shared" si="46"/>
        <v>0</v>
      </c>
      <c r="Q168" s="1042">
        <f t="shared" si="46"/>
        <v>0</v>
      </c>
      <c r="R168" s="1042">
        <f t="shared" si="46"/>
        <v>0</v>
      </c>
    </row>
    <row r="169" spans="1:18" ht="15" customHeight="1">
      <c r="A169" s="1029"/>
      <c r="B169" s="1015"/>
      <c r="C169" s="1030"/>
      <c r="D169" s="1031"/>
      <c r="E169" s="1024" t="s">
        <v>194</v>
      </c>
      <c r="F169" s="1036" t="s">
        <v>402</v>
      </c>
      <c r="G169" s="1009"/>
      <c r="H169" s="1009"/>
      <c r="I169" s="1009"/>
      <c r="J169" s="1009"/>
      <c r="K169" s="1042"/>
      <c r="L169" s="1028"/>
      <c r="M169" s="1042"/>
      <c r="N169" s="1042"/>
      <c r="O169" s="1042"/>
      <c r="P169" s="1042"/>
      <c r="Q169" s="1042"/>
      <c r="R169" s="1042"/>
    </row>
    <row r="170" spans="1:18" ht="12.75" customHeight="1">
      <c r="A170" s="1029">
        <v>2621</v>
      </c>
      <c r="B170" s="1054" t="s">
        <v>393</v>
      </c>
      <c r="C170" s="1040" t="s">
        <v>182</v>
      </c>
      <c r="D170" s="1041" t="s">
        <v>13</v>
      </c>
      <c r="E170" s="1024" t="s">
        <v>400</v>
      </c>
      <c r="F170" s="1036"/>
      <c r="G170" s="1009">
        <f t="shared" si="36"/>
        <v>0</v>
      </c>
      <c r="H170" s="1009">
        <f t="shared" si="36"/>
        <v>0</v>
      </c>
      <c r="I170" s="1009">
        <f t="shared" si="36"/>
        <v>0</v>
      </c>
      <c r="J170" s="1009">
        <f t="shared" si="36"/>
        <v>0</v>
      </c>
      <c r="K170" s="1042"/>
      <c r="L170" s="1028"/>
      <c r="M170" s="1042"/>
      <c r="N170" s="1046"/>
      <c r="O170" s="1046"/>
      <c r="P170" s="1046"/>
      <c r="Q170" s="1046"/>
      <c r="R170" s="1046"/>
    </row>
    <row r="171" spans="1:18" ht="0.75" hidden="1" customHeight="1">
      <c r="A171" s="1029">
        <v>2630</v>
      </c>
      <c r="B171" s="1052" t="s">
        <v>393</v>
      </c>
      <c r="C171" s="1030" t="s">
        <v>183</v>
      </c>
      <c r="D171" s="1031" t="s">
        <v>188</v>
      </c>
      <c r="E171" s="1032" t="s">
        <v>403</v>
      </c>
      <c r="F171" s="1047" t="s">
        <v>404</v>
      </c>
      <c r="G171" s="1009">
        <f t="shared" si="36"/>
        <v>40900</v>
      </c>
      <c r="H171" s="1009">
        <f t="shared" si="36"/>
        <v>110262.5</v>
      </c>
      <c r="I171" s="1009">
        <f t="shared" si="36"/>
        <v>229625</v>
      </c>
      <c r="J171" s="1009">
        <f t="shared" si="36"/>
        <v>244684</v>
      </c>
      <c r="K171" s="1042">
        <f>K173</f>
        <v>900</v>
      </c>
      <c r="L171" s="1028">
        <f t="shared" ref="L171:R171" si="47">L173</f>
        <v>900</v>
      </c>
      <c r="M171" s="1042">
        <f t="shared" si="47"/>
        <v>900</v>
      </c>
      <c r="N171" s="1042">
        <f t="shared" si="47"/>
        <v>900</v>
      </c>
      <c r="O171" s="1042">
        <f t="shared" si="47"/>
        <v>40000</v>
      </c>
      <c r="P171" s="1042">
        <f t="shared" si="47"/>
        <v>109362.5</v>
      </c>
      <c r="Q171" s="1042">
        <f t="shared" si="47"/>
        <v>228725</v>
      </c>
      <c r="R171" s="1042">
        <f t="shared" si="47"/>
        <v>243784</v>
      </c>
    </row>
    <row r="172" spans="1:18" ht="15" customHeight="1">
      <c r="A172" s="1029"/>
      <c r="B172" s="1015"/>
      <c r="C172" s="1030"/>
      <c r="D172" s="1031"/>
      <c r="E172" s="1024" t="s">
        <v>194</v>
      </c>
      <c r="F172" s="1036" t="s">
        <v>405</v>
      </c>
      <c r="G172" s="1009"/>
      <c r="H172" s="1009"/>
      <c r="I172" s="1009"/>
      <c r="J172" s="1009"/>
      <c r="K172" s="1042"/>
      <c r="L172" s="1028"/>
      <c r="M172" s="1042"/>
      <c r="N172" s="1042"/>
      <c r="O172" s="1042"/>
      <c r="P172" s="1042"/>
      <c r="Q172" s="1042"/>
      <c r="R172" s="1042"/>
    </row>
    <row r="173" spans="1:18" ht="13.5" customHeight="1">
      <c r="A173" s="1029">
        <v>2631</v>
      </c>
      <c r="B173" s="1054" t="s">
        <v>393</v>
      </c>
      <c r="C173" s="1040" t="s">
        <v>183</v>
      </c>
      <c r="D173" s="1041" t="s">
        <v>13</v>
      </c>
      <c r="E173" s="1024" t="s">
        <v>406</v>
      </c>
      <c r="F173" s="1036"/>
      <c r="G173" s="1009">
        <f t="shared" si="36"/>
        <v>40900</v>
      </c>
      <c r="H173" s="1009">
        <f t="shared" si="36"/>
        <v>110262.5</v>
      </c>
      <c r="I173" s="1009">
        <f t="shared" si="36"/>
        <v>229625</v>
      </c>
      <c r="J173" s="1009">
        <f t="shared" si="36"/>
        <v>244684</v>
      </c>
      <c r="K173" s="1042">
        <f>[4]jramatakararum!G32</f>
        <v>900</v>
      </c>
      <c r="L173" s="1028">
        <f>[4]jramatakararum!H32</f>
        <v>900</v>
      </c>
      <c r="M173" s="1042">
        <f>[4]jramatakararum!I32</f>
        <v>900</v>
      </c>
      <c r="N173" s="1046">
        <f>[4]jramatakararum!J32</f>
        <v>900</v>
      </c>
      <c r="O173" s="1046">
        <f>[4]jramatakararum!G151</f>
        <v>40000</v>
      </c>
      <c r="P173" s="1046">
        <f>[4]jramatakararum!H151</f>
        <v>109362.5</v>
      </c>
      <c r="Q173" s="1046">
        <f>[4]jramatakararum!I151</f>
        <v>228725</v>
      </c>
      <c r="R173" s="1046">
        <f>[4]jramatakararum!J151</f>
        <v>243784</v>
      </c>
    </row>
    <row r="174" spans="1:18" s="1085" customFormat="1" ht="12.75" customHeight="1">
      <c r="A174" s="1092">
        <v>2640</v>
      </c>
      <c r="B174" s="1080" t="s">
        <v>393</v>
      </c>
      <c r="C174" s="1081" t="s">
        <v>184</v>
      </c>
      <c r="D174" s="1082" t="s">
        <v>188</v>
      </c>
      <c r="E174" s="1093" t="s">
        <v>407</v>
      </c>
      <c r="F174" s="1094" t="s">
        <v>408</v>
      </c>
      <c r="G174" s="1095">
        <f t="shared" si="36"/>
        <v>7947</v>
      </c>
      <c r="H174" s="1095">
        <f t="shared" si="36"/>
        <v>15312</v>
      </c>
      <c r="I174" s="1095">
        <f t="shared" si="36"/>
        <v>20086.606</v>
      </c>
      <c r="J174" s="1095">
        <f t="shared" si="36"/>
        <v>23493.5</v>
      </c>
      <c r="K174" s="1096">
        <f>K176</f>
        <v>7947</v>
      </c>
      <c r="L174" s="1096">
        <f t="shared" ref="L174:R174" si="48">L176</f>
        <v>15312</v>
      </c>
      <c r="M174" s="1096">
        <f t="shared" si="48"/>
        <v>20086.606</v>
      </c>
      <c r="N174" s="1096">
        <f t="shared" si="48"/>
        <v>23493.5</v>
      </c>
      <c r="O174" s="1096">
        <f t="shared" si="48"/>
        <v>0</v>
      </c>
      <c r="P174" s="1096">
        <f t="shared" si="48"/>
        <v>0</v>
      </c>
      <c r="Q174" s="1096">
        <f t="shared" si="48"/>
        <v>0</v>
      </c>
      <c r="R174" s="1096">
        <f t="shared" si="48"/>
        <v>0</v>
      </c>
    </row>
    <row r="175" spans="1:18" s="1085" customFormat="1" ht="12.75" customHeight="1">
      <c r="A175" s="1092"/>
      <c r="B175" s="1097"/>
      <c r="C175" s="1081"/>
      <c r="D175" s="1082"/>
      <c r="E175" s="1098" t="s">
        <v>194</v>
      </c>
      <c r="F175" s="1094" t="s">
        <v>409</v>
      </c>
      <c r="G175" s="1095"/>
      <c r="H175" s="1095"/>
      <c r="I175" s="1095"/>
      <c r="J175" s="1095"/>
      <c r="K175" s="1096"/>
      <c r="L175" s="1096"/>
      <c r="M175" s="1096"/>
      <c r="N175" s="1096"/>
      <c r="O175" s="1096"/>
      <c r="P175" s="1096"/>
      <c r="Q175" s="1096"/>
      <c r="R175" s="1096"/>
    </row>
    <row r="176" spans="1:18" s="1085" customFormat="1" ht="12" customHeight="1">
      <c r="A176" s="1092">
        <v>2641</v>
      </c>
      <c r="B176" s="1099" t="s">
        <v>393</v>
      </c>
      <c r="C176" s="1100" t="s">
        <v>184</v>
      </c>
      <c r="D176" s="1101" t="s">
        <v>13</v>
      </c>
      <c r="E176" s="1098" t="s">
        <v>410</v>
      </c>
      <c r="F176" s="1094"/>
      <c r="G176" s="1095">
        <f t="shared" si="36"/>
        <v>7947</v>
      </c>
      <c r="H176" s="1095">
        <f t="shared" si="36"/>
        <v>15312</v>
      </c>
      <c r="I176" s="1095">
        <f t="shared" si="36"/>
        <v>20086.606</v>
      </c>
      <c r="J176" s="1095">
        <f t="shared" si="36"/>
        <v>23493.5</v>
      </c>
      <c r="K176" s="1096">
        <f>[4]lusav!G32</f>
        <v>7947</v>
      </c>
      <c r="L176" s="1096">
        <f>[4]lusav!H32</f>
        <v>15312</v>
      </c>
      <c r="M176" s="1096">
        <f>[4]lusav!I32</f>
        <v>20086.606</v>
      </c>
      <c r="N176" s="1096">
        <f>[4]lusav!J32</f>
        <v>23493.5</v>
      </c>
      <c r="O176" s="1102">
        <f>[4]lusav!G151</f>
        <v>0</v>
      </c>
      <c r="P176" s="1102">
        <f>[4]lusav!H151</f>
        <v>0</v>
      </c>
      <c r="Q176" s="1102">
        <f>[4]lusav!I151</f>
        <v>0</v>
      </c>
      <c r="R176" s="1102">
        <f>[4]lusav!J151</f>
        <v>0</v>
      </c>
    </row>
    <row r="177" spans="1:18" ht="12" hidden="1" customHeight="1">
      <c r="A177" s="1029">
        <v>2650</v>
      </c>
      <c r="B177" s="1052" t="s">
        <v>393</v>
      </c>
      <c r="C177" s="1030" t="s">
        <v>219</v>
      </c>
      <c r="D177" s="1031" t="s">
        <v>188</v>
      </c>
      <c r="E177" s="1032" t="s">
        <v>411</v>
      </c>
      <c r="F177" s="1047" t="s">
        <v>412</v>
      </c>
      <c r="G177" s="1026">
        <f t="shared" si="36"/>
        <v>0</v>
      </c>
      <c r="H177" s="1026">
        <f t="shared" si="36"/>
        <v>0</v>
      </c>
      <c r="I177" s="1026">
        <f t="shared" si="36"/>
        <v>0</v>
      </c>
      <c r="J177" s="1026">
        <f t="shared" si="36"/>
        <v>0</v>
      </c>
      <c r="K177" s="1027">
        <f>K179</f>
        <v>0</v>
      </c>
      <c r="L177" s="1028">
        <f t="shared" ref="L177:R177" si="49">L179</f>
        <v>0</v>
      </c>
      <c r="M177" s="1027">
        <f t="shared" si="49"/>
        <v>0</v>
      </c>
      <c r="N177" s="1027">
        <f t="shared" si="49"/>
        <v>0</v>
      </c>
      <c r="O177" s="1027">
        <f t="shared" si="49"/>
        <v>0</v>
      </c>
      <c r="P177" s="1027">
        <f t="shared" si="49"/>
        <v>0</v>
      </c>
      <c r="Q177" s="1027">
        <f t="shared" si="49"/>
        <v>0</v>
      </c>
      <c r="R177" s="1027">
        <f t="shared" si="49"/>
        <v>0</v>
      </c>
    </row>
    <row r="178" spans="1:18" ht="12" hidden="1" customHeight="1">
      <c r="A178" s="1029"/>
      <c r="B178" s="1015"/>
      <c r="C178" s="1030"/>
      <c r="D178" s="1031"/>
      <c r="E178" s="1024" t="s">
        <v>194</v>
      </c>
      <c r="F178" s="1036" t="s">
        <v>413</v>
      </c>
      <c r="G178" s="1026"/>
      <c r="H178" s="1026"/>
      <c r="I178" s="1026"/>
      <c r="J178" s="1026"/>
      <c r="K178" s="1027"/>
      <c r="L178" s="1028"/>
      <c r="M178" s="1027"/>
      <c r="N178" s="1027"/>
      <c r="O178" s="1027"/>
      <c r="P178" s="1027"/>
      <c r="Q178" s="1027"/>
      <c r="R178" s="1027"/>
    </row>
    <row r="179" spans="1:18" ht="12" hidden="1" customHeight="1">
      <c r="A179" s="1029">
        <v>2651</v>
      </c>
      <c r="B179" s="1054" t="s">
        <v>393</v>
      </c>
      <c r="C179" s="1040" t="s">
        <v>219</v>
      </c>
      <c r="D179" s="1041" t="s">
        <v>13</v>
      </c>
      <c r="E179" s="1024" t="s">
        <v>411</v>
      </c>
      <c r="F179" s="1036"/>
      <c r="G179" s="1026">
        <f t="shared" si="36"/>
        <v>0</v>
      </c>
      <c r="H179" s="1026">
        <f t="shared" si="36"/>
        <v>0</v>
      </c>
      <c r="I179" s="1026">
        <f t="shared" si="36"/>
        <v>0</v>
      </c>
      <c r="J179" s="1026">
        <f t="shared" si="36"/>
        <v>0</v>
      </c>
      <c r="K179" s="1027"/>
      <c r="L179" s="1028"/>
      <c r="M179" s="1027"/>
      <c r="N179" s="1037"/>
      <c r="O179" s="1037"/>
      <c r="P179" s="1037"/>
      <c r="Q179" s="1037"/>
      <c r="R179" s="1037"/>
    </row>
    <row r="180" spans="1:18" ht="12" hidden="1" customHeight="1">
      <c r="A180" s="1029">
        <v>2660</v>
      </c>
      <c r="B180" s="1052" t="s">
        <v>393</v>
      </c>
      <c r="C180" s="1030" t="s">
        <v>224</v>
      </c>
      <c r="D180" s="1031" t="s">
        <v>188</v>
      </c>
      <c r="E180" s="1032" t="s">
        <v>414</v>
      </c>
      <c r="F180" s="1047" t="s">
        <v>415</v>
      </c>
      <c r="G180" s="1026">
        <f t="shared" si="36"/>
        <v>0</v>
      </c>
      <c r="H180" s="1026">
        <f t="shared" si="36"/>
        <v>0</v>
      </c>
      <c r="I180" s="1026">
        <f t="shared" si="36"/>
        <v>0</v>
      </c>
      <c r="J180" s="1026">
        <f t="shared" si="36"/>
        <v>0</v>
      </c>
      <c r="K180" s="1027">
        <f>K182</f>
        <v>0</v>
      </c>
      <c r="L180" s="1028">
        <f t="shared" ref="L180:R180" si="50">L182</f>
        <v>0</v>
      </c>
      <c r="M180" s="1027">
        <f t="shared" si="50"/>
        <v>0</v>
      </c>
      <c r="N180" s="1027">
        <f t="shared" si="50"/>
        <v>0</v>
      </c>
      <c r="O180" s="1027">
        <f t="shared" si="50"/>
        <v>0</v>
      </c>
      <c r="P180" s="1027">
        <f t="shared" si="50"/>
        <v>0</v>
      </c>
      <c r="Q180" s="1027">
        <f t="shared" si="50"/>
        <v>0</v>
      </c>
      <c r="R180" s="1027">
        <f t="shared" si="50"/>
        <v>0</v>
      </c>
    </row>
    <row r="181" spans="1:18" ht="12" hidden="1" customHeight="1">
      <c r="A181" s="1029"/>
      <c r="B181" s="1015"/>
      <c r="C181" s="1030"/>
      <c r="D181" s="1031"/>
      <c r="E181" s="1024" t="s">
        <v>194</v>
      </c>
      <c r="F181" s="1051" t="s">
        <v>416</v>
      </c>
      <c r="G181" s="1026"/>
      <c r="H181" s="1026"/>
      <c r="I181" s="1026"/>
      <c r="J181" s="1026"/>
      <c r="K181" s="1027"/>
      <c r="L181" s="1028"/>
      <c r="M181" s="1027"/>
      <c r="N181" s="1027"/>
      <c r="O181" s="1027"/>
      <c r="P181" s="1027"/>
      <c r="Q181" s="1027"/>
      <c r="R181" s="1027"/>
    </row>
    <row r="182" spans="1:18" ht="12" hidden="1" customHeight="1">
      <c r="A182" s="1029">
        <v>2661</v>
      </c>
      <c r="B182" s="1054" t="s">
        <v>393</v>
      </c>
      <c r="C182" s="1040" t="s">
        <v>224</v>
      </c>
      <c r="D182" s="1041" t="s">
        <v>13</v>
      </c>
      <c r="E182" s="1024" t="s">
        <v>414</v>
      </c>
      <c r="F182" s="1036"/>
      <c r="G182" s="1026">
        <f t="shared" si="36"/>
        <v>0</v>
      </c>
      <c r="H182" s="1026">
        <f t="shared" si="36"/>
        <v>0</v>
      </c>
      <c r="I182" s="1026">
        <f t="shared" si="36"/>
        <v>0</v>
      </c>
      <c r="J182" s="1026">
        <f t="shared" si="36"/>
        <v>0</v>
      </c>
      <c r="K182" s="1027"/>
      <c r="L182" s="1028"/>
      <c r="M182" s="1027"/>
      <c r="N182" s="1037"/>
      <c r="O182" s="1037"/>
      <c r="P182" s="1037"/>
      <c r="Q182" s="1037"/>
      <c r="R182" s="1037"/>
    </row>
    <row r="183" spans="1:18" ht="12" hidden="1" customHeight="1">
      <c r="A183" s="1049">
        <v>2700</v>
      </c>
      <c r="B183" s="1052" t="s">
        <v>417</v>
      </c>
      <c r="C183" s="1030" t="s">
        <v>188</v>
      </c>
      <c r="D183" s="1031" t="s">
        <v>188</v>
      </c>
      <c r="E183" s="1053" t="s">
        <v>418</v>
      </c>
      <c r="F183" s="1047" t="s">
        <v>419</v>
      </c>
      <c r="G183" s="1026">
        <f t="shared" si="36"/>
        <v>0</v>
      </c>
      <c r="H183" s="1026">
        <f t="shared" si="36"/>
        <v>0</v>
      </c>
      <c r="I183" s="1026">
        <f t="shared" si="36"/>
        <v>0</v>
      </c>
      <c r="J183" s="1026">
        <f t="shared" si="36"/>
        <v>0</v>
      </c>
      <c r="K183" s="1027">
        <f>K185+K190+K196+K202+K205+K208</f>
        <v>0</v>
      </c>
      <c r="L183" s="1028">
        <f t="shared" ref="L183:R183" si="51">L185+L190+L196+L202+L205+L208</f>
        <v>0</v>
      </c>
      <c r="M183" s="1027">
        <f t="shared" si="51"/>
        <v>0</v>
      </c>
      <c r="N183" s="1027">
        <f t="shared" si="51"/>
        <v>0</v>
      </c>
      <c r="O183" s="1027">
        <f t="shared" si="51"/>
        <v>0</v>
      </c>
      <c r="P183" s="1027">
        <f t="shared" si="51"/>
        <v>0</v>
      </c>
      <c r="Q183" s="1027">
        <f t="shared" si="51"/>
        <v>0</v>
      </c>
      <c r="R183" s="1027">
        <f t="shared" si="51"/>
        <v>0</v>
      </c>
    </row>
    <row r="184" spans="1:18" ht="12" hidden="1" customHeight="1">
      <c r="A184" s="1023"/>
      <c r="B184" s="1015"/>
      <c r="C184" s="1016"/>
      <c r="D184" s="1017"/>
      <c r="E184" s="1024" t="s">
        <v>191</v>
      </c>
      <c r="F184" s="1050" t="s">
        <v>420</v>
      </c>
      <c r="G184" s="1026"/>
      <c r="H184" s="1026"/>
      <c r="I184" s="1026"/>
      <c r="J184" s="1026"/>
      <c r="K184" s="1026"/>
      <c r="L184" s="1010"/>
      <c r="M184" s="1026"/>
      <c r="N184" s="1026"/>
      <c r="O184" s="1026"/>
      <c r="P184" s="1026"/>
      <c r="Q184" s="1026"/>
      <c r="R184" s="1026"/>
    </row>
    <row r="185" spans="1:18" ht="12" hidden="1" customHeight="1">
      <c r="A185" s="1029">
        <v>2710</v>
      </c>
      <c r="B185" s="1052" t="s">
        <v>417</v>
      </c>
      <c r="C185" s="1030" t="s">
        <v>13</v>
      </c>
      <c r="D185" s="1031" t="s">
        <v>188</v>
      </c>
      <c r="E185" s="1032" t="s">
        <v>421</v>
      </c>
      <c r="F185" s="1025"/>
      <c r="G185" s="1026">
        <f t="shared" si="36"/>
        <v>0</v>
      </c>
      <c r="H185" s="1026">
        <f t="shared" si="36"/>
        <v>0</v>
      </c>
      <c r="I185" s="1026">
        <f t="shared" si="36"/>
        <v>0</v>
      </c>
      <c r="J185" s="1026">
        <f t="shared" si="36"/>
        <v>0</v>
      </c>
      <c r="K185" s="1027">
        <f>K187+K188+K189</f>
        <v>0</v>
      </c>
      <c r="L185" s="1028">
        <f t="shared" ref="L185:R185" si="52">L187+L188+L189</f>
        <v>0</v>
      </c>
      <c r="M185" s="1027">
        <f t="shared" si="52"/>
        <v>0</v>
      </c>
      <c r="N185" s="1027">
        <f t="shared" si="52"/>
        <v>0</v>
      </c>
      <c r="O185" s="1027">
        <f t="shared" si="52"/>
        <v>0</v>
      </c>
      <c r="P185" s="1027">
        <f t="shared" si="52"/>
        <v>0</v>
      </c>
      <c r="Q185" s="1027">
        <f t="shared" si="52"/>
        <v>0</v>
      </c>
      <c r="R185" s="1027">
        <f t="shared" si="52"/>
        <v>0</v>
      </c>
    </row>
    <row r="186" spans="1:18" ht="12" hidden="1" customHeight="1">
      <c r="A186" s="1029"/>
      <c r="B186" s="1015"/>
      <c r="C186" s="1030"/>
      <c r="D186" s="1031"/>
      <c r="E186" s="1024" t="s">
        <v>194</v>
      </c>
      <c r="F186" s="1036" t="s">
        <v>422</v>
      </c>
      <c r="G186" s="1026"/>
      <c r="H186" s="1026"/>
      <c r="I186" s="1026"/>
      <c r="J186" s="1026"/>
      <c r="K186" s="1027"/>
      <c r="L186" s="1028"/>
      <c r="M186" s="1027"/>
      <c r="N186" s="1027"/>
      <c r="O186" s="1027"/>
      <c r="P186" s="1027"/>
      <c r="Q186" s="1027"/>
      <c r="R186" s="1027"/>
    </row>
    <row r="187" spans="1:18" ht="12" hidden="1" customHeight="1">
      <c r="A187" s="1029">
        <v>2711</v>
      </c>
      <c r="B187" s="1054" t="s">
        <v>417</v>
      </c>
      <c r="C187" s="1040" t="s">
        <v>13</v>
      </c>
      <c r="D187" s="1041" t="s">
        <v>13</v>
      </c>
      <c r="E187" s="1024" t="s">
        <v>423</v>
      </c>
      <c r="F187" s="1036"/>
      <c r="G187" s="1026">
        <f t="shared" si="36"/>
        <v>0</v>
      </c>
      <c r="H187" s="1026">
        <f t="shared" si="36"/>
        <v>0</v>
      </c>
      <c r="I187" s="1026">
        <f t="shared" si="36"/>
        <v>0</v>
      </c>
      <c r="J187" s="1026">
        <f t="shared" si="36"/>
        <v>0</v>
      </c>
      <c r="K187" s="1027"/>
      <c r="L187" s="1028"/>
      <c r="M187" s="1027"/>
      <c r="N187" s="1037"/>
      <c r="O187" s="1037"/>
      <c r="P187" s="1037"/>
      <c r="Q187" s="1037"/>
      <c r="R187" s="1037"/>
    </row>
    <row r="188" spans="1:18" ht="12" hidden="1" customHeight="1">
      <c r="A188" s="1029">
        <v>2712</v>
      </c>
      <c r="B188" s="1054" t="s">
        <v>417</v>
      </c>
      <c r="C188" s="1040" t="s">
        <v>13</v>
      </c>
      <c r="D188" s="1041" t="s">
        <v>182</v>
      </c>
      <c r="E188" s="1024" t="s">
        <v>424</v>
      </c>
      <c r="F188" s="1047" t="s">
        <v>425</v>
      </c>
      <c r="G188" s="1026">
        <f t="shared" si="36"/>
        <v>0</v>
      </c>
      <c r="H188" s="1026">
        <f t="shared" si="36"/>
        <v>0</v>
      </c>
      <c r="I188" s="1026">
        <f t="shared" si="36"/>
        <v>0</v>
      </c>
      <c r="J188" s="1026">
        <f t="shared" si="36"/>
        <v>0</v>
      </c>
      <c r="K188" s="1027"/>
      <c r="L188" s="1028"/>
      <c r="M188" s="1027"/>
      <c r="N188" s="1027"/>
      <c r="O188" s="1027"/>
      <c r="P188" s="1027"/>
      <c r="Q188" s="1027"/>
      <c r="R188" s="1027"/>
    </row>
    <row r="189" spans="1:18" ht="12" hidden="1" customHeight="1">
      <c r="A189" s="1029">
        <v>2713</v>
      </c>
      <c r="B189" s="1054" t="s">
        <v>417</v>
      </c>
      <c r="C189" s="1040" t="s">
        <v>13</v>
      </c>
      <c r="D189" s="1041" t="s">
        <v>183</v>
      </c>
      <c r="E189" s="1024" t="s">
        <v>426</v>
      </c>
      <c r="F189" s="1047" t="s">
        <v>427</v>
      </c>
      <c r="G189" s="1026">
        <f t="shared" si="36"/>
        <v>0</v>
      </c>
      <c r="H189" s="1026">
        <f t="shared" si="36"/>
        <v>0</v>
      </c>
      <c r="I189" s="1026">
        <f t="shared" si="36"/>
        <v>0</v>
      </c>
      <c r="J189" s="1026">
        <f t="shared" si="36"/>
        <v>0</v>
      </c>
      <c r="K189" s="1027"/>
      <c r="L189" s="1028"/>
      <c r="M189" s="1027"/>
      <c r="N189" s="1027"/>
      <c r="O189" s="1027"/>
      <c r="P189" s="1027"/>
      <c r="Q189" s="1027"/>
      <c r="R189" s="1027"/>
    </row>
    <row r="190" spans="1:18" ht="12" hidden="1" customHeight="1">
      <c r="A190" s="1029">
        <v>2720</v>
      </c>
      <c r="B190" s="1052" t="s">
        <v>417</v>
      </c>
      <c r="C190" s="1030" t="s">
        <v>182</v>
      </c>
      <c r="D190" s="1031" t="s">
        <v>188</v>
      </c>
      <c r="E190" s="1032" t="s">
        <v>428</v>
      </c>
      <c r="F190" s="1047" t="s">
        <v>429</v>
      </c>
      <c r="G190" s="1026">
        <f t="shared" si="36"/>
        <v>0</v>
      </c>
      <c r="H190" s="1026">
        <f t="shared" si="36"/>
        <v>0</v>
      </c>
      <c r="I190" s="1026">
        <f t="shared" si="36"/>
        <v>0</v>
      </c>
      <c r="J190" s="1026">
        <f t="shared" si="36"/>
        <v>0</v>
      </c>
      <c r="K190" s="1027">
        <f>K192+K193+K194+K195</f>
        <v>0</v>
      </c>
      <c r="L190" s="1028">
        <f t="shared" ref="L190:R190" si="53">L192+L193+L194+L195</f>
        <v>0</v>
      </c>
      <c r="M190" s="1027">
        <f t="shared" si="53"/>
        <v>0</v>
      </c>
      <c r="N190" s="1027">
        <f t="shared" si="53"/>
        <v>0</v>
      </c>
      <c r="O190" s="1027">
        <f t="shared" si="53"/>
        <v>0</v>
      </c>
      <c r="P190" s="1027">
        <f t="shared" si="53"/>
        <v>0</v>
      </c>
      <c r="Q190" s="1027">
        <f t="shared" si="53"/>
        <v>0</v>
      </c>
      <c r="R190" s="1027">
        <f t="shared" si="53"/>
        <v>0</v>
      </c>
    </row>
    <row r="191" spans="1:18" ht="12" hidden="1" customHeight="1">
      <c r="A191" s="1029"/>
      <c r="B191" s="1015"/>
      <c r="C191" s="1030"/>
      <c r="D191" s="1031"/>
      <c r="E191" s="1024" t="s">
        <v>194</v>
      </c>
      <c r="F191" s="1036" t="s">
        <v>430</v>
      </c>
      <c r="G191" s="1026"/>
      <c r="H191" s="1026"/>
      <c r="I191" s="1026"/>
      <c r="J191" s="1026"/>
      <c r="K191" s="1027"/>
      <c r="L191" s="1028"/>
      <c r="M191" s="1027"/>
      <c r="N191" s="1027"/>
      <c r="O191" s="1027"/>
      <c r="P191" s="1027"/>
      <c r="Q191" s="1027"/>
      <c r="R191" s="1027"/>
    </row>
    <row r="192" spans="1:18" ht="12" hidden="1" customHeight="1">
      <c r="A192" s="1029">
        <v>2721</v>
      </c>
      <c r="B192" s="1054" t="s">
        <v>417</v>
      </c>
      <c r="C192" s="1040" t="s">
        <v>182</v>
      </c>
      <c r="D192" s="1041" t="s">
        <v>13</v>
      </c>
      <c r="E192" s="1024" t="s">
        <v>431</v>
      </c>
      <c r="F192" s="1036"/>
      <c r="G192" s="1026">
        <f t="shared" si="36"/>
        <v>0</v>
      </c>
      <c r="H192" s="1026">
        <f t="shared" si="36"/>
        <v>0</v>
      </c>
      <c r="I192" s="1026">
        <f t="shared" si="36"/>
        <v>0</v>
      </c>
      <c r="J192" s="1026">
        <f t="shared" si="36"/>
        <v>0</v>
      </c>
      <c r="K192" s="1027"/>
      <c r="L192" s="1028"/>
      <c r="M192" s="1027"/>
      <c r="N192" s="1037"/>
      <c r="O192" s="1037"/>
      <c r="P192" s="1037"/>
      <c r="Q192" s="1037"/>
      <c r="R192" s="1037"/>
    </row>
    <row r="193" spans="1:18" ht="12" hidden="1" customHeight="1">
      <c r="A193" s="1029">
        <v>2722</v>
      </c>
      <c r="B193" s="1054" t="s">
        <v>417</v>
      </c>
      <c r="C193" s="1040" t="s">
        <v>182</v>
      </c>
      <c r="D193" s="1041" t="s">
        <v>182</v>
      </c>
      <c r="E193" s="1024" t="s">
        <v>432</v>
      </c>
      <c r="F193" s="1047" t="s">
        <v>433</v>
      </c>
      <c r="G193" s="1026">
        <f t="shared" si="36"/>
        <v>0</v>
      </c>
      <c r="H193" s="1026">
        <f t="shared" si="36"/>
        <v>0</v>
      </c>
      <c r="I193" s="1026">
        <f t="shared" si="36"/>
        <v>0</v>
      </c>
      <c r="J193" s="1026">
        <f t="shared" si="36"/>
        <v>0</v>
      </c>
      <c r="K193" s="1027"/>
      <c r="L193" s="1028"/>
      <c r="M193" s="1027"/>
      <c r="N193" s="1027"/>
      <c r="O193" s="1027"/>
      <c r="P193" s="1027"/>
      <c r="Q193" s="1027"/>
      <c r="R193" s="1027"/>
    </row>
    <row r="194" spans="1:18" ht="12" hidden="1" customHeight="1">
      <c r="A194" s="1029">
        <v>2723</v>
      </c>
      <c r="B194" s="1054" t="s">
        <v>417</v>
      </c>
      <c r="C194" s="1040" t="s">
        <v>182</v>
      </c>
      <c r="D194" s="1041" t="s">
        <v>183</v>
      </c>
      <c r="E194" s="1024" t="s">
        <v>434</v>
      </c>
      <c r="F194" s="1047" t="s">
        <v>435</v>
      </c>
      <c r="G194" s="1026">
        <f t="shared" si="36"/>
        <v>0</v>
      </c>
      <c r="H194" s="1026">
        <f t="shared" si="36"/>
        <v>0</v>
      </c>
      <c r="I194" s="1026">
        <f t="shared" si="36"/>
        <v>0</v>
      </c>
      <c r="J194" s="1026">
        <f t="shared" si="36"/>
        <v>0</v>
      </c>
      <c r="K194" s="1027"/>
      <c r="L194" s="1028"/>
      <c r="M194" s="1027"/>
      <c r="N194" s="1027"/>
      <c r="O194" s="1027"/>
      <c r="P194" s="1027"/>
      <c r="Q194" s="1027"/>
      <c r="R194" s="1027"/>
    </row>
    <row r="195" spans="1:18" ht="12" hidden="1" customHeight="1">
      <c r="A195" s="1029">
        <v>2724</v>
      </c>
      <c r="B195" s="1054" t="s">
        <v>417</v>
      </c>
      <c r="C195" s="1040" t="s">
        <v>182</v>
      </c>
      <c r="D195" s="1041" t="s">
        <v>184</v>
      </c>
      <c r="E195" s="1024" t="s">
        <v>436</v>
      </c>
      <c r="F195" s="1047" t="s">
        <v>437</v>
      </c>
      <c r="G195" s="1026">
        <f t="shared" si="36"/>
        <v>0</v>
      </c>
      <c r="H195" s="1026">
        <f t="shared" si="36"/>
        <v>0</v>
      </c>
      <c r="I195" s="1026">
        <f t="shared" si="36"/>
        <v>0</v>
      </c>
      <c r="J195" s="1026">
        <f t="shared" si="36"/>
        <v>0</v>
      </c>
      <c r="K195" s="1027"/>
      <c r="L195" s="1028"/>
      <c r="M195" s="1027"/>
      <c r="N195" s="1027"/>
      <c r="O195" s="1027"/>
      <c r="P195" s="1027"/>
      <c r="Q195" s="1027"/>
      <c r="R195" s="1027"/>
    </row>
    <row r="196" spans="1:18" ht="12" hidden="1" customHeight="1">
      <c r="A196" s="1029">
        <v>2730</v>
      </c>
      <c r="B196" s="1052" t="s">
        <v>417</v>
      </c>
      <c r="C196" s="1030" t="s">
        <v>183</v>
      </c>
      <c r="D196" s="1031" t="s">
        <v>188</v>
      </c>
      <c r="E196" s="1032" t="s">
        <v>438</v>
      </c>
      <c r="F196" s="1047" t="s">
        <v>439</v>
      </c>
      <c r="G196" s="1026">
        <f t="shared" si="36"/>
        <v>0</v>
      </c>
      <c r="H196" s="1026">
        <f t="shared" si="36"/>
        <v>0</v>
      </c>
      <c r="I196" s="1026">
        <f t="shared" si="36"/>
        <v>0</v>
      </c>
      <c r="J196" s="1026">
        <f t="shared" si="36"/>
        <v>0</v>
      </c>
      <c r="K196" s="1027">
        <f>K198+K199+K200+K201</f>
        <v>0</v>
      </c>
      <c r="L196" s="1028">
        <f t="shared" ref="L196:R196" si="54">L198+L199+L200+L201</f>
        <v>0</v>
      </c>
      <c r="M196" s="1027">
        <f t="shared" si="54"/>
        <v>0</v>
      </c>
      <c r="N196" s="1027">
        <f t="shared" si="54"/>
        <v>0</v>
      </c>
      <c r="O196" s="1027">
        <f t="shared" si="54"/>
        <v>0</v>
      </c>
      <c r="P196" s="1027">
        <f t="shared" si="54"/>
        <v>0</v>
      </c>
      <c r="Q196" s="1027">
        <f t="shared" si="54"/>
        <v>0</v>
      </c>
      <c r="R196" s="1027">
        <f t="shared" si="54"/>
        <v>0</v>
      </c>
    </row>
    <row r="197" spans="1:18" ht="12" hidden="1" customHeight="1">
      <c r="A197" s="1029"/>
      <c r="B197" s="1015"/>
      <c r="C197" s="1030"/>
      <c r="D197" s="1031"/>
      <c r="E197" s="1024" t="s">
        <v>194</v>
      </c>
      <c r="F197" s="1036" t="s">
        <v>440</v>
      </c>
      <c r="G197" s="1026"/>
      <c r="H197" s="1026"/>
      <c r="I197" s="1026"/>
      <c r="J197" s="1026"/>
      <c r="K197" s="1027"/>
      <c r="L197" s="1028"/>
      <c r="M197" s="1027"/>
      <c r="N197" s="1027"/>
      <c r="O197" s="1027"/>
      <c r="P197" s="1027"/>
      <c r="Q197" s="1027"/>
      <c r="R197" s="1027"/>
    </row>
    <row r="198" spans="1:18" ht="12" hidden="1" customHeight="1">
      <c r="A198" s="1029">
        <v>2731</v>
      </c>
      <c r="B198" s="1054" t="s">
        <v>417</v>
      </c>
      <c r="C198" s="1040" t="s">
        <v>183</v>
      </c>
      <c r="D198" s="1041" t="s">
        <v>13</v>
      </c>
      <c r="E198" s="1024" t="s">
        <v>441</v>
      </c>
      <c r="F198" s="1036"/>
      <c r="G198" s="1026">
        <f t="shared" si="36"/>
        <v>0</v>
      </c>
      <c r="H198" s="1026">
        <f t="shared" si="36"/>
        <v>0</v>
      </c>
      <c r="I198" s="1026">
        <f t="shared" si="36"/>
        <v>0</v>
      </c>
      <c r="J198" s="1026">
        <f t="shared" si="36"/>
        <v>0</v>
      </c>
      <c r="K198" s="1027"/>
      <c r="L198" s="1028"/>
      <c r="M198" s="1027"/>
      <c r="N198" s="1037"/>
      <c r="O198" s="1037"/>
      <c r="P198" s="1037"/>
      <c r="Q198" s="1037"/>
      <c r="R198" s="1037"/>
    </row>
    <row r="199" spans="1:18" ht="12" hidden="1" customHeight="1">
      <c r="A199" s="1029">
        <v>2732</v>
      </c>
      <c r="B199" s="1054" t="s">
        <v>417</v>
      </c>
      <c r="C199" s="1040" t="s">
        <v>183</v>
      </c>
      <c r="D199" s="1041" t="s">
        <v>182</v>
      </c>
      <c r="E199" s="1024" t="s">
        <v>442</v>
      </c>
      <c r="F199" s="1025" t="s">
        <v>443</v>
      </c>
      <c r="G199" s="1026">
        <f t="shared" si="36"/>
        <v>0</v>
      </c>
      <c r="H199" s="1026">
        <f t="shared" si="36"/>
        <v>0</v>
      </c>
      <c r="I199" s="1026">
        <f t="shared" si="36"/>
        <v>0</v>
      </c>
      <c r="J199" s="1026">
        <f t="shared" si="36"/>
        <v>0</v>
      </c>
      <c r="K199" s="1027"/>
      <c r="L199" s="1028"/>
      <c r="M199" s="1027"/>
      <c r="N199" s="1027"/>
      <c r="O199" s="1027"/>
      <c r="P199" s="1027"/>
      <c r="Q199" s="1027"/>
      <c r="R199" s="1027"/>
    </row>
    <row r="200" spans="1:18" ht="12" hidden="1" customHeight="1">
      <c r="A200" s="1029">
        <v>2733</v>
      </c>
      <c r="B200" s="1054" t="s">
        <v>417</v>
      </c>
      <c r="C200" s="1040" t="s">
        <v>183</v>
      </c>
      <c r="D200" s="1041" t="s">
        <v>183</v>
      </c>
      <c r="E200" s="1024" t="s">
        <v>444</v>
      </c>
      <c r="F200" s="1025" t="s">
        <v>445</v>
      </c>
      <c r="G200" s="1026">
        <f t="shared" si="36"/>
        <v>0</v>
      </c>
      <c r="H200" s="1026">
        <f t="shared" si="36"/>
        <v>0</v>
      </c>
      <c r="I200" s="1026">
        <f t="shared" si="36"/>
        <v>0</v>
      </c>
      <c r="J200" s="1026">
        <f t="shared" si="36"/>
        <v>0</v>
      </c>
      <c r="K200" s="1027"/>
      <c r="L200" s="1028"/>
      <c r="M200" s="1027"/>
      <c r="N200" s="1027"/>
      <c r="O200" s="1027"/>
      <c r="P200" s="1027"/>
      <c r="Q200" s="1027"/>
      <c r="R200" s="1027"/>
    </row>
    <row r="201" spans="1:18" ht="12" hidden="1" customHeight="1">
      <c r="A201" s="1029">
        <v>2734</v>
      </c>
      <c r="B201" s="1054" t="s">
        <v>417</v>
      </c>
      <c r="C201" s="1040" t="s">
        <v>183</v>
      </c>
      <c r="D201" s="1041" t="s">
        <v>184</v>
      </c>
      <c r="E201" s="1024" t="s">
        <v>446</v>
      </c>
      <c r="F201" s="1025" t="s">
        <v>447</v>
      </c>
      <c r="G201" s="1026">
        <f t="shared" si="36"/>
        <v>0</v>
      </c>
      <c r="H201" s="1026">
        <f t="shared" si="36"/>
        <v>0</v>
      </c>
      <c r="I201" s="1026">
        <f t="shared" si="36"/>
        <v>0</v>
      </c>
      <c r="J201" s="1026">
        <f t="shared" si="36"/>
        <v>0</v>
      </c>
      <c r="K201" s="1027"/>
      <c r="L201" s="1028"/>
      <c r="M201" s="1027"/>
      <c r="N201" s="1027"/>
      <c r="O201" s="1027"/>
      <c r="P201" s="1027"/>
      <c r="Q201" s="1027"/>
      <c r="R201" s="1027"/>
    </row>
    <row r="202" spans="1:18" ht="12" hidden="1" customHeight="1">
      <c r="A202" s="1029">
        <v>2740</v>
      </c>
      <c r="B202" s="1052" t="s">
        <v>417</v>
      </c>
      <c r="C202" s="1030" t="s">
        <v>184</v>
      </c>
      <c r="D202" s="1031" t="s">
        <v>188</v>
      </c>
      <c r="E202" s="1032" t="s">
        <v>448</v>
      </c>
      <c r="F202" s="1025" t="s">
        <v>449</v>
      </c>
      <c r="G202" s="1026">
        <f t="shared" si="36"/>
        <v>0</v>
      </c>
      <c r="H202" s="1026">
        <f t="shared" si="36"/>
        <v>0</v>
      </c>
      <c r="I202" s="1026">
        <f t="shared" si="36"/>
        <v>0</v>
      </c>
      <c r="J202" s="1026">
        <f t="shared" si="36"/>
        <v>0</v>
      </c>
      <c r="K202" s="1027">
        <f>K204</f>
        <v>0</v>
      </c>
      <c r="L202" s="1028">
        <f t="shared" ref="L202:R202" si="55">L204</f>
        <v>0</v>
      </c>
      <c r="M202" s="1027">
        <f t="shared" si="55"/>
        <v>0</v>
      </c>
      <c r="N202" s="1027">
        <f t="shared" si="55"/>
        <v>0</v>
      </c>
      <c r="O202" s="1027">
        <f t="shared" si="55"/>
        <v>0</v>
      </c>
      <c r="P202" s="1027">
        <f t="shared" si="55"/>
        <v>0</v>
      </c>
      <c r="Q202" s="1027">
        <f t="shared" si="55"/>
        <v>0</v>
      </c>
      <c r="R202" s="1027">
        <f t="shared" si="55"/>
        <v>0</v>
      </c>
    </row>
    <row r="203" spans="1:18" ht="12" hidden="1" customHeight="1">
      <c r="A203" s="1029"/>
      <c r="B203" s="1015"/>
      <c r="C203" s="1030"/>
      <c r="D203" s="1031"/>
      <c r="E203" s="1024" t="s">
        <v>194</v>
      </c>
      <c r="F203" s="1036" t="s">
        <v>450</v>
      </c>
      <c r="G203" s="1026"/>
      <c r="H203" s="1026"/>
      <c r="I203" s="1026"/>
      <c r="J203" s="1026"/>
      <c r="K203" s="1027"/>
      <c r="L203" s="1028"/>
      <c r="M203" s="1027"/>
      <c r="N203" s="1027"/>
      <c r="O203" s="1027"/>
      <c r="P203" s="1027"/>
      <c r="Q203" s="1027"/>
      <c r="R203" s="1027"/>
    </row>
    <row r="204" spans="1:18" ht="12" hidden="1" customHeight="1">
      <c r="A204" s="1029">
        <v>2741</v>
      </c>
      <c r="B204" s="1054" t="s">
        <v>417</v>
      </c>
      <c r="C204" s="1040" t="s">
        <v>184</v>
      </c>
      <c r="D204" s="1041" t="s">
        <v>13</v>
      </c>
      <c r="E204" s="1024" t="s">
        <v>448</v>
      </c>
      <c r="F204" s="1036"/>
      <c r="G204" s="1026">
        <f t="shared" ref="G204:J266" si="56">K204+O204</f>
        <v>0</v>
      </c>
      <c r="H204" s="1026">
        <f t="shared" si="56"/>
        <v>0</v>
      </c>
      <c r="I204" s="1026">
        <f t="shared" si="56"/>
        <v>0</v>
      </c>
      <c r="J204" s="1026">
        <f t="shared" si="56"/>
        <v>0</v>
      </c>
      <c r="K204" s="1027"/>
      <c r="L204" s="1028"/>
      <c r="M204" s="1027"/>
      <c r="N204" s="1037"/>
      <c r="O204" s="1037"/>
      <c r="P204" s="1037"/>
      <c r="Q204" s="1037"/>
      <c r="R204" s="1037"/>
    </row>
    <row r="205" spans="1:18" ht="12" hidden="1" customHeight="1">
      <c r="A205" s="1029">
        <v>2750</v>
      </c>
      <c r="B205" s="1052" t="s">
        <v>417</v>
      </c>
      <c r="C205" s="1030" t="s">
        <v>219</v>
      </c>
      <c r="D205" s="1031" t="s">
        <v>188</v>
      </c>
      <c r="E205" s="1032" t="s">
        <v>451</v>
      </c>
      <c r="F205" s="1047" t="s">
        <v>452</v>
      </c>
      <c r="G205" s="1026">
        <f t="shared" si="56"/>
        <v>0</v>
      </c>
      <c r="H205" s="1026">
        <f t="shared" si="56"/>
        <v>0</v>
      </c>
      <c r="I205" s="1026">
        <f t="shared" si="56"/>
        <v>0</v>
      </c>
      <c r="J205" s="1026">
        <f t="shared" si="56"/>
        <v>0</v>
      </c>
      <c r="K205" s="1027">
        <f>K207</f>
        <v>0</v>
      </c>
      <c r="L205" s="1028">
        <f t="shared" ref="L205:R205" si="57">L207</f>
        <v>0</v>
      </c>
      <c r="M205" s="1027">
        <f t="shared" si="57"/>
        <v>0</v>
      </c>
      <c r="N205" s="1027">
        <f t="shared" si="57"/>
        <v>0</v>
      </c>
      <c r="O205" s="1027">
        <f t="shared" si="57"/>
        <v>0</v>
      </c>
      <c r="P205" s="1027">
        <f t="shared" si="57"/>
        <v>0</v>
      </c>
      <c r="Q205" s="1027">
        <f t="shared" si="57"/>
        <v>0</v>
      </c>
      <c r="R205" s="1027">
        <f t="shared" si="57"/>
        <v>0</v>
      </c>
    </row>
    <row r="206" spans="1:18" ht="12" hidden="1" customHeight="1">
      <c r="A206" s="1029"/>
      <c r="B206" s="1015"/>
      <c r="C206" s="1030"/>
      <c r="D206" s="1031"/>
      <c r="E206" s="1024" t="s">
        <v>194</v>
      </c>
      <c r="F206" s="1036" t="s">
        <v>453</v>
      </c>
      <c r="G206" s="1026"/>
      <c r="H206" s="1026"/>
      <c r="I206" s="1026"/>
      <c r="J206" s="1026"/>
      <c r="K206" s="1027"/>
      <c r="L206" s="1028"/>
      <c r="M206" s="1027"/>
      <c r="N206" s="1027"/>
      <c r="O206" s="1027"/>
      <c r="P206" s="1027"/>
      <c r="Q206" s="1027"/>
      <c r="R206" s="1027"/>
    </row>
    <row r="207" spans="1:18" ht="12" hidden="1" customHeight="1">
      <c r="A207" s="1029">
        <v>2751</v>
      </c>
      <c r="B207" s="1054" t="s">
        <v>417</v>
      </c>
      <c r="C207" s="1040" t="s">
        <v>219</v>
      </c>
      <c r="D207" s="1041" t="s">
        <v>13</v>
      </c>
      <c r="E207" s="1024" t="s">
        <v>451</v>
      </c>
      <c r="F207" s="1036"/>
      <c r="G207" s="1026">
        <f t="shared" si="56"/>
        <v>0</v>
      </c>
      <c r="H207" s="1026">
        <f t="shared" si="56"/>
        <v>0</v>
      </c>
      <c r="I207" s="1026">
        <f t="shared" si="56"/>
        <v>0</v>
      </c>
      <c r="J207" s="1026">
        <f t="shared" si="56"/>
        <v>0</v>
      </c>
      <c r="K207" s="1027"/>
      <c r="L207" s="1028"/>
      <c r="M207" s="1027"/>
      <c r="N207" s="1037"/>
      <c r="O207" s="1037"/>
      <c r="P207" s="1037"/>
      <c r="Q207" s="1037"/>
      <c r="R207" s="1037"/>
    </row>
    <row r="208" spans="1:18" ht="12" hidden="1" customHeight="1">
      <c r="A208" s="1029">
        <v>2760</v>
      </c>
      <c r="B208" s="1052" t="s">
        <v>417</v>
      </c>
      <c r="C208" s="1030" t="s">
        <v>224</v>
      </c>
      <c r="D208" s="1031" t="s">
        <v>188</v>
      </c>
      <c r="E208" s="1032" t="s">
        <v>454</v>
      </c>
      <c r="F208" s="1047" t="s">
        <v>453</v>
      </c>
      <c r="G208" s="1026">
        <f t="shared" si="56"/>
        <v>0</v>
      </c>
      <c r="H208" s="1026">
        <f t="shared" si="56"/>
        <v>0</v>
      </c>
      <c r="I208" s="1026">
        <f t="shared" si="56"/>
        <v>0</v>
      </c>
      <c r="J208" s="1026">
        <f t="shared" si="56"/>
        <v>0</v>
      </c>
      <c r="K208" s="1027">
        <f>K210+K211</f>
        <v>0</v>
      </c>
      <c r="L208" s="1028">
        <f t="shared" ref="L208:R208" si="58">L210+L211</f>
        <v>0</v>
      </c>
      <c r="M208" s="1027">
        <f t="shared" si="58"/>
        <v>0</v>
      </c>
      <c r="N208" s="1027">
        <f t="shared" si="58"/>
        <v>0</v>
      </c>
      <c r="O208" s="1027">
        <f t="shared" si="58"/>
        <v>0</v>
      </c>
      <c r="P208" s="1027">
        <f t="shared" si="58"/>
        <v>0</v>
      </c>
      <c r="Q208" s="1027">
        <f t="shared" si="58"/>
        <v>0</v>
      </c>
      <c r="R208" s="1027">
        <f t="shared" si="58"/>
        <v>0</v>
      </c>
    </row>
    <row r="209" spans="1:18" ht="12" hidden="1" customHeight="1">
      <c r="A209" s="1029"/>
      <c r="B209" s="1015"/>
      <c r="C209" s="1030"/>
      <c r="D209" s="1031"/>
      <c r="E209" s="1024" t="s">
        <v>194</v>
      </c>
      <c r="F209" s="1036" t="s">
        <v>455</v>
      </c>
      <c r="G209" s="1026"/>
      <c r="H209" s="1026"/>
      <c r="I209" s="1026"/>
      <c r="J209" s="1026"/>
      <c r="K209" s="1027"/>
      <c r="L209" s="1028"/>
      <c r="M209" s="1027"/>
      <c r="N209" s="1027"/>
      <c r="O209" s="1027"/>
      <c r="P209" s="1027"/>
      <c r="Q209" s="1027"/>
      <c r="R209" s="1027"/>
    </row>
    <row r="210" spans="1:18" ht="12" hidden="1" customHeight="1">
      <c r="A210" s="1029">
        <v>2761</v>
      </c>
      <c r="B210" s="1054" t="s">
        <v>417</v>
      </c>
      <c r="C210" s="1040" t="s">
        <v>224</v>
      </c>
      <c r="D210" s="1041" t="s">
        <v>13</v>
      </c>
      <c r="E210" s="1024" t="s">
        <v>456</v>
      </c>
      <c r="F210" s="1036"/>
      <c r="G210" s="1026">
        <f t="shared" si="56"/>
        <v>0</v>
      </c>
      <c r="H210" s="1026">
        <f t="shared" si="56"/>
        <v>0</v>
      </c>
      <c r="I210" s="1026">
        <f t="shared" si="56"/>
        <v>0</v>
      </c>
      <c r="J210" s="1026">
        <f t="shared" si="56"/>
        <v>0</v>
      </c>
      <c r="K210" s="1027"/>
      <c r="L210" s="1028"/>
      <c r="M210" s="1027"/>
      <c r="N210" s="1037"/>
      <c r="O210" s="1037"/>
      <c r="P210" s="1037"/>
      <c r="Q210" s="1037"/>
      <c r="R210" s="1037"/>
    </row>
    <row r="211" spans="1:18" ht="12" hidden="1" customHeight="1">
      <c r="A211" s="1029">
        <v>2762</v>
      </c>
      <c r="B211" s="1054" t="s">
        <v>417</v>
      </c>
      <c r="C211" s="1040" t="s">
        <v>224</v>
      </c>
      <c r="D211" s="1041" t="s">
        <v>182</v>
      </c>
      <c r="E211" s="1024" t="s">
        <v>454</v>
      </c>
      <c r="F211" s="1036"/>
      <c r="G211" s="1026">
        <f t="shared" si="56"/>
        <v>0</v>
      </c>
      <c r="H211" s="1026">
        <f t="shared" si="56"/>
        <v>0</v>
      </c>
      <c r="I211" s="1026">
        <f t="shared" si="56"/>
        <v>0</v>
      </c>
      <c r="J211" s="1026">
        <f t="shared" si="56"/>
        <v>0</v>
      </c>
      <c r="K211" s="1027"/>
      <c r="L211" s="1028"/>
      <c r="M211" s="1027"/>
      <c r="N211" s="1027"/>
      <c r="O211" s="1027"/>
      <c r="P211" s="1027"/>
      <c r="Q211" s="1027"/>
      <c r="R211" s="1027"/>
    </row>
    <row r="212" spans="1:18" ht="48" customHeight="1">
      <c r="A212" s="1049">
        <v>2800</v>
      </c>
      <c r="B212" s="1052" t="s">
        <v>457</v>
      </c>
      <c r="C212" s="1030" t="s">
        <v>188</v>
      </c>
      <c r="D212" s="1031" t="s">
        <v>188</v>
      </c>
      <c r="E212" s="1053" t="s">
        <v>458</v>
      </c>
      <c r="F212" s="1047" t="s">
        <v>459</v>
      </c>
      <c r="G212" s="1020">
        <f t="shared" si="56"/>
        <v>306171.72899999993</v>
      </c>
      <c r="H212" s="1020">
        <f t="shared" si="56"/>
        <v>351540.82899999997</v>
      </c>
      <c r="I212" s="1020">
        <f t="shared" si="56"/>
        <v>421312.92899999995</v>
      </c>
      <c r="J212" s="1020">
        <f t="shared" si="56"/>
        <v>443147.02899999998</v>
      </c>
      <c r="K212" s="1056">
        <f>K214+K217+K226+K231+K236+K239</f>
        <v>18626.099999999999</v>
      </c>
      <c r="L212" s="1056">
        <f t="shared" ref="L212:R212" si="59">L214+L217+L226+L231+L236+L239</f>
        <v>34250.199999999997</v>
      </c>
      <c r="M212" s="1056">
        <f t="shared" si="59"/>
        <v>47624.3</v>
      </c>
      <c r="N212" s="1056">
        <f t="shared" si="59"/>
        <v>69458.399999999994</v>
      </c>
      <c r="O212" s="1056">
        <f t="shared" si="59"/>
        <v>287545.62899999996</v>
      </c>
      <c r="P212" s="1056">
        <f t="shared" si="59"/>
        <v>317290.62899999996</v>
      </c>
      <c r="Q212" s="1056">
        <f t="shared" si="59"/>
        <v>373688.62899999996</v>
      </c>
      <c r="R212" s="1056">
        <f t="shared" si="59"/>
        <v>373688.62899999996</v>
      </c>
    </row>
    <row r="213" spans="1:18" ht="13.5" customHeight="1">
      <c r="A213" s="1023"/>
      <c r="B213" s="1015"/>
      <c r="C213" s="1016"/>
      <c r="D213" s="1017"/>
      <c r="E213" s="1024" t="s">
        <v>191</v>
      </c>
      <c r="F213" s="1050" t="s">
        <v>460</v>
      </c>
      <c r="G213" s="1026"/>
      <c r="H213" s="1026"/>
      <c r="I213" s="1026"/>
      <c r="J213" s="1026"/>
      <c r="K213" s="1026"/>
      <c r="L213" s="1010"/>
      <c r="M213" s="1026"/>
      <c r="N213" s="1026"/>
      <c r="O213" s="1026"/>
      <c r="P213" s="1026"/>
      <c r="Q213" s="1026"/>
      <c r="R213" s="1026"/>
    </row>
    <row r="214" spans="1:18" ht="26.25" customHeight="1">
      <c r="A214" s="1029">
        <v>2810</v>
      </c>
      <c r="B214" s="1054" t="s">
        <v>457</v>
      </c>
      <c r="C214" s="1040" t="s">
        <v>13</v>
      </c>
      <c r="D214" s="1041" t="s">
        <v>188</v>
      </c>
      <c r="E214" s="1032" t="s">
        <v>461</v>
      </c>
      <c r="F214" s="1025"/>
      <c r="G214" s="1009">
        <f t="shared" si="56"/>
        <v>151559.40299999999</v>
      </c>
      <c r="H214" s="1009">
        <f t="shared" si="56"/>
        <v>183004.40299999999</v>
      </c>
      <c r="I214" s="1009">
        <f t="shared" si="56"/>
        <v>183704.40299999999</v>
      </c>
      <c r="J214" s="1009">
        <f t="shared" si="56"/>
        <v>190804.40299999999</v>
      </c>
      <c r="K214" s="1042">
        <f>K216</f>
        <v>1000</v>
      </c>
      <c r="L214" s="1028">
        <f t="shared" ref="L214:R214" si="60">L216</f>
        <v>2700</v>
      </c>
      <c r="M214" s="1042">
        <f t="shared" si="60"/>
        <v>3400</v>
      </c>
      <c r="N214" s="1042">
        <f t="shared" si="60"/>
        <v>10500</v>
      </c>
      <c r="O214" s="1042">
        <f t="shared" si="60"/>
        <v>150559.40299999999</v>
      </c>
      <c r="P214" s="1042">
        <f t="shared" si="60"/>
        <v>180304.40299999999</v>
      </c>
      <c r="Q214" s="1042">
        <f t="shared" si="60"/>
        <v>180304.40299999999</v>
      </c>
      <c r="R214" s="1042">
        <f t="shared" si="60"/>
        <v>180304.40299999999</v>
      </c>
    </row>
    <row r="215" spans="1:18" ht="12.75" customHeight="1">
      <c r="A215" s="1029"/>
      <c r="B215" s="1015"/>
      <c r="C215" s="1030"/>
      <c r="D215" s="1031"/>
      <c r="E215" s="1024" t="s">
        <v>194</v>
      </c>
      <c r="F215" s="1036" t="s">
        <v>462</v>
      </c>
      <c r="G215" s="1009"/>
      <c r="H215" s="1009"/>
      <c r="I215" s="1009"/>
      <c r="J215" s="1009"/>
      <c r="K215" s="1042"/>
      <c r="L215" s="1028"/>
      <c r="M215" s="1042"/>
      <c r="N215" s="1042"/>
      <c r="O215" s="1042"/>
      <c r="P215" s="1042"/>
      <c r="Q215" s="1042"/>
      <c r="R215" s="1042"/>
    </row>
    <row r="216" spans="1:18" ht="27" customHeight="1">
      <c r="A216" s="1029">
        <v>2811</v>
      </c>
      <c r="B216" s="1054" t="s">
        <v>457</v>
      </c>
      <c r="C216" s="1040" t="s">
        <v>13</v>
      </c>
      <c r="D216" s="1041" t="s">
        <v>13</v>
      </c>
      <c r="E216" s="1024" t="s">
        <v>461</v>
      </c>
      <c r="F216" s="1036"/>
      <c r="G216" s="1009">
        <f t="shared" si="56"/>
        <v>151559.40299999999</v>
      </c>
      <c r="H216" s="1009">
        <f t="shared" si="56"/>
        <v>183004.40299999999</v>
      </c>
      <c r="I216" s="1009">
        <f t="shared" si="56"/>
        <v>183704.40299999999</v>
      </c>
      <c r="J216" s="1009">
        <f t="shared" si="56"/>
        <v>190804.40299999999</v>
      </c>
      <c r="K216" s="1042">
        <f>'[4]hangst sport'!G32</f>
        <v>1000</v>
      </c>
      <c r="L216" s="1028">
        <f>'[4]hangst sport'!H32</f>
        <v>2700</v>
      </c>
      <c r="M216" s="1042">
        <f>'[4]hangst sport'!I32</f>
        <v>3400</v>
      </c>
      <c r="N216" s="1042">
        <f>'[4]hangst sport'!J32</f>
        <v>10500</v>
      </c>
      <c r="O216" s="1046">
        <f>'[4]hangst sport'!G150</f>
        <v>150559.40299999999</v>
      </c>
      <c r="P216" s="1046">
        <f>'[4]hangst sport'!H150</f>
        <v>180304.40299999999</v>
      </c>
      <c r="Q216" s="1046">
        <f>'[4]hangst sport'!I150</f>
        <v>180304.40299999999</v>
      </c>
      <c r="R216" s="1046">
        <f>'[4]hangst sport'!J150</f>
        <v>180304.40299999999</v>
      </c>
    </row>
    <row r="217" spans="1:18" ht="23.25" customHeight="1">
      <c r="A217" s="1029">
        <v>2820</v>
      </c>
      <c r="B217" s="1052" t="s">
        <v>457</v>
      </c>
      <c r="C217" s="1030" t="s">
        <v>182</v>
      </c>
      <c r="D217" s="1031" t="s">
        <v>188</v>
      </c>
      <c r="E217" s="1032" t="s">
        <v>463</v>
      </c>
      <c r="F217" s="1047" t="s">
        <v>464</v>
      </c>
      <c r="G217" s="1010">
        <f t="shared" si="56"/>
        <v>152229.826</v>
      </c>
      <c r="H217" s="1010">
        <f t="shared" si="56"/>
        <v>164421.42600000001</v>
      </c>
      <c r="I217" s="1010">
        <f t="shared" si="56"/>
        <v>232111.02600000001</v>
      </c>
      <c r="J217" s="1010">
        <f t="shared" si="56"/>
        <v>245662.62599999999</v>
      </c>
      <c r="K217" s="1028">
        <f>K219+K220+K221+K222+K223+K224+K225</f>
        <v>15243.6</v>
      </c>
      <c r="L217" s="1028">
        <f t="shared" ref="L217:R217" si="61">L219+L220+L221+L222+L223+L224+L225</f>
        <v>27435.200000000001</v>
      </c>
      <c r="M217" s="1028">
        <f t="shared" si="61"/>
        <v>38726.800000000003</v>
      </c>
      <c r="N217" s="1028">
        <f t="shared" si="61"/>
        <v>52278.400000000001</v>
      </c>
      <c r="O217" s="1028">
        <f t="shared" si="61"/>
        <v>136986.226</v>
      </c>
      <c r="P217" s="1028">
        <f t="shared" si="61"/>
        <v>136986.226</v>
      </c>
      <c r="Q217" s="1028">
        <f t="shared" si="61"/>
        <v>193384.226</v>
      </c>
      <c r="R217" s="1028">
        <f t="shared" si="61"/>
        <v>193384.226</v>
      </c>
    </row>
    <row r="218" spans="1:18" ht="12.75" customHeight="1">
      <c r="A218" s="1029"/>
      <c r="B218" s="1015"/>
      <c r="C218" s="1030"/>
      <c r="D218" s="1031"/>
      <c r="E218" s="1024" t="s">
        <v>194</v>
      </c>
      <c r="F218" s="1036" t="s">
        <v>465</v>
      </c>
      <c r="G218" s="1026"/>
      <c r="H218" s="1026"/>
      <c r="I218" s="1026"/>
      <c r="J218" s="1026"/>
      <c r="K218" s="1027"/>
      <c r="L218" s="1028"/>
      <c r="M218" s="1027"/>
      <c r="N218" s="1027"/>
      <c r="O218" s="1027"/>
      <c r="P218" s="1027"/>
      <c r="Q218" s="1027"/>
      <c r="R218" s="1027"/>
    </row>
    <row r="219" spans="1:18" ht="12.75" customHeight="1">
      <c r="A219" s="1029">
        <v>2821</v>
      </c>
      <c r="B219" s="1054" t="s">
        <v>457</v>
      </c>
      <c r="C219" s="1040" t="s">
        <v>182</v>
      </c>
      <c r="D219" s="1041" t="s">
        <v>13</v>
      </c>
      <c r="E219" s="1024" t="s">
        <v>466</v>
      </c>
      <c r="F219" s="1036"/>
      <c r="G219" s="1009">
        <f t="shared" si="56"/>
        <v>6768.52</v>
      </c>
      <c r="H219" s="1009">
        <f t="shared" si="56"/>
        <v>11390.52</v>
      </c>
      <c r="I219" s="1009">
        <f t="shared" si="56"/>
        <v>15662.52</v>
      </c>
      <c r="J219" s="1009">
        <f t="shared" si="56"/>
        <v>20334.52</v>
      </c>
      <c r="K219" s="1042">
        <f>'[4]kentr. grad'!G33</f>
        <v>5469</v>
      </c>
      <c r="L219" s="1028">
        <f>'[4]kentr. grad'!H33</f>
        <v>10091</v>
      </c>
      <c r="M219" s="1042">
        <f>'[4]kentr. grad'!I33</f>
        <v>14363</v>
      </c>
      <c r="N219" s="1042">
        <f>'[4]kentr. grad'!J33</f>
        <v>19035</v>
      </c>
      <c r="O219" s="1046">
        <f>'[4]kentr. grad'!G151</f>
        <v>1299.52</v>
      </c>
      <c r="P219" s="1046">
        <f>'[4]kentr. grad'!H151</f>
        <v>1299.52</v>
      </c>
      <c r="Q219" s="1046">
        <f>'[4]kentr. grad'!I151</f>
        <v>1299.52</v>
      </c>
      <c r="R219" s="1046">
        <f>'[4]kentr. grad'!F151</f>
        <v>1299.52</v>
      </c>
    </row>
    <row r="220" spans="1:18" ht="12" hidden="1" customHeight="1">
      <c r="A220" s="1029">
        <v>2822</v>
      </c>
      <c r="B220" s="1054" t="s">
        <v>457</v>
      </c>
      <c r="C220" s="1040" t="s">
        <v>182</v>
      </c>
      <c r="D220" s="1041" t="s">
        <v>182</v>
      </c>
      <c r="E220" s="1024" t="s">
        <v>467</v>
      </c>
      <c r="F220" s="1036"/>
      <c r="G220" s="1026">
        <f t="shared" si="56"/>
        <v>0</v>
      </c>
      <c r="H220" s="1026">
        <f t="shared" si="56"/>
        <v>0</v>
      </c>
      <c r="I220" s="1026">
        <f t="shared" si="56"/>
        <v>0</v>
      </c>
      <c r="J220" s="1026">
        <f t="shared" si="56"/>
        <v>0</v>
      </c>
      <c r="K220" s="1027"/>
      <c r="L220" s="1028"/>
      <c r="M220" s="1027"/>
      <c r="N220" s="1027"/>
      <c r="O220" s="1027"/>
      <c r="P220" s="1027"/>
      <c r="Q220" s="1027"/>
      <c r="R220" s="1027"/>
    </row>
    <row r="221" spans="1:18" ht="24" customHeight="1">
      <c r="A221" s="1029">
        <v>2823</v>
      </c>
      <c r="B221" s="1054" t="s">
        <v>457</v>
      </c>
      <c r="C221" s="1040" t="s">
        <v>182</v>
      </c>
      <c r="D221" s="1041" t="s">
        <v>183</v>
      </c>
      <c r="E221" s="1024" t="s">
        <v>468</v>
      </c>
      <c r="F221" s="1036"/>
      <c r="G221" s="1010">
        <f t="shared" si="56"/>
        <v>144261.30600000001</v>
      </c>
      <c r="H221" s="1010">
        <f t="shared" si="56"/>
        <v>151180.90600000002</v>
      </c>
      <c r="I221" s="1010">
        <f t="shared" si="56"/>
        <v>213948.50599999999</v>
      </c>
      <c r="J221" s="1010">
        <f t="shared" si="56"/>
        <v>221828.106</v>
      </c>
      <c r="K221" s="1028">
        <f>'[4]mshak palat'!G32</f>
        <v>8574.6</v>
      </c>
      <c r="L221" s="1028">
        <f>'[4]mshak palat'!H32</f>
        <v>15494.2</v>
      </c>
      <c r="M221" s="1028">
        <f>'[4]mshak palat'!I32+'[4]mshak palat (2)'!I32</f>
        <v>21863.8</v>
      </c>
      <c r="N221" s="1028">
        <f>'[4]mshak palat'!J32+'[4]mshak palat (2)'!J32</f>
        <v>29743.4</v>
      </c>
      <c r="O221" s="1028">
        <f>'[4]mshak palat'!G150</f>
        <v>135686.70600000001</v>
      </c>
      <c r="P221" s="1028">
        <f>'[4]mshak palat'!H150</f>
        <v>135686.70600000001</v>
      </c>
      <c r="Q221" s="1028">
        <f>'[4]mshak palat'!I150</f>
        <v>192084.70600000001</v>
      </c>
      <c r="R221" s="1028">
        <f>'[4]mshak palat'!J150</f>
        <v>192084.70600000001</v>
      </c>
    </row>
    <row r="222" spans="1:18" ht="25.5" customHeight="1">
      <c r="A222" s="1029">
        <v>2824</v>
      </c>
      <c r="B222" s="1054" t="s">
        <v>457</v>
      </c>
      <c r="C222" s="1040" t="s">
        <v>182</v>
      </c>
      <c r="D222" s="1041" t="s">
        <v>184</v>
      </c>
      <c r="E222" s="1024" t="s">
        <v>469</v>
      </c>
      <c r="F222" s="1047" t="s">
        <v>470</v>
      </c>
      <c r="G222" s="1009">
        <f t="shared" si="56"/>
        <v>1200</v>
      </c>
      <c r="H222" s="1009">
        <f t="shared" si="56"/>
        <v>1850</v>
      </c>
      <c r="I222" s="1009">
        <f t="shared" si="56"/>
        <v>2500</v>
      </c>
      <c r="J222" s="1009">
        <f t="shared" si="56"/>
        <v>3500</v>
      </c>
      <c r="K222" s="1042">
        <f>'[4]mshak kazm'!G32</f>
        <v>1200</v>
      </c>
      <c r="L222" s="1028">
        <f>'[4]mshak kazm'!H32</f>
        <v>1850</v>
      </c>
      <c r="M222" s="1042">
        <f>'[4]mshak kazm'!I32</f>
        <v>2500</v>
      </c>
      <c r="N222" s="1042">
        <f>'[4]mshak kazm'!J32</f>
        <v>3500</v>
      </c>
      <c r="O222" s="1042">
        <f>'[4]mshak kazm'!G150</f>
        <v>0</v>
      </c>
      <c r="P222" s="1042">
        <f>'[4]mshak kazm'!H150</f>
        <v>0</v>
      </c>
      <c r="Q222" s="1042">
        <f>'[4]mshak kazm'!I150</f>
        <v>0</v>
      </c>
      <c r="R222" s="1042">
        <f>'[4]mshak kazm'!J150</f>
        <v>0</v>
      </c>
    </row>
    <row r="223" spans="1:18" ht="12" hidden="1" customHeight="1">
      <c r="A223" s="1029">
        <v>2825</v>
      </c>
      <c r="B223" s="1054" t="s">
        <v>457</v>
      </c>
      <c r="C223" s="1040" t="s">
        <v>182</v>
      </c>
      <c r="D223" s="1041" t="s">
        <v>219</v>
      </c>
      <c r="E223" s="1024" t="s">
        <v>471</v>
      </c>
      <c r="F223" s="1047"/>
      <c r="G223" s="1009">
        <f t="shared" si="56"/>
        <v>0</v>
      </c>
      <c r="H223" s="1009">
        <f t="shared" si="56"/>
        <v>0</v>
      </c>
      <c r="I223" s="1009">
        <f t="shared" si="56"/>
        <v>0</v>
      </c>
      <c r="J223" s="1009">
        <f t="shared" si="56"/>
        <v>0</v>
      </c>
      <c r="K223" s="1042"/>
      <c r="L223" s="1028"/>
      <c r="M223" s="1042"/>
      <c r="N223" s="1042"/>
      <c r="O223" s="1042"/>
      <c r="P223" s="1042"/>
      <c r="Q223" s="1042"/>
      <c r="R223" s="1042"/>
    </row>
    <row r="224" spans="1:18" ht="12" hidden="1" customHeight="1">
      <c r="A224" s="1029">
        <v>2826</v>
      </c>
      <c r="B224" s="1054" t="s">
        <v>457</v>
      </c>
      <c r="C224" s="1040" t="s">
        <v>182</v>
      </c>
      <c r="D224" s="1041" t="s">
        <v>224</v>
      </c>
      <c r="E224" s="1024" t="s">
        <v>472</v>
      </c>
      <c r="F224" s="1047"/>
      <c r="G224" s="1009">
        <f t="shared" si="56"/>
        <v>0</v>
      </c>
      <c r="H224" s="1009">
        <f t="shared" si="56"/>
        <v>0</v>
      </c>
      <c r="I224" s="1009">
        <f t="shared" si="56"/>
        <v>0</v>
      </c>
      <c r="J224" s="1009">
        <f t="shared" si="56"/>
        <v>0</v>
      </c>
      <c r="K224" s="1042"/>
      <c r="L224" s="1028"/>
      <c r="M224" s="1042"/>
      <c r="N224" s="1042"/>
      <c r="O224" s="1042"/>
      <c r="P224" s="1042"/>
      <c r="Q224" s="1042"/>
      <c r="R224" s="1042"/>
    </row>
    <row r="225" spans="1:18" ht="12" hidden="1" customHeight="1">
      <c r="A225" s="1029">
        <v>2827</v>
      </c>
      <c r="B225" s="1054" t="s">
        <v>457</v>
      </c>
      <c r="C225" s="1040" t="s">
        <v>182</v>
      </c>
      <c r="D225" s="1041" t="s">
        <v>229</v>
      </c>
      <c r="E225" s="1024" t="s">
        <v>473</v>
      </c>
      <c r="F225" s="1047"/>
      <c r="G225" s="1009">
        <f t="shared" si="56"/>
        <v>0</v>
      </c>
      <c r="H225" s="1009">
        <f t="shared" si="56"/>
        <v>0</v>
      </c>
      <c r="I225" s="1009">
        <f t="shared" si="56"/>
        <v>0</v>
      </c>
      <c r="J225" s="1009">
        <f t="shared" si="56"/>
        <v>0</v>
      </c>
      <c r="K225" s="1042"/>
      <c r="L225" s="1028"/>
      <c r="M225" s="1042"/>
      <c r="N225" s="1042"/>
      <c r="O225" s="1042"/>
      <c r="P225" s="1042"/>
      <c r="Q225" s="1042"/>
      <c r="R225" s="1042"/>
    </row>
    <row r="226" spans="1:18" ht="51.75" customHeight="1">
      <c r="A226" s="1029">
        <v>2830</v>
      </c>
      <c r="B226" s="1052" t="s">
        <v>457</v>
      </c>
      <c r="C226" s="1030" t="s">
        <v>183</v>
      </c>
      <c r="D226" s="1031" t="s">
        <v>188</v>
      </c>
      <c r="E226" s="1032" t="s">
        <v>474</v>
      </c>
      <c r="F226" s="1047"/>
      <c r="G226" s="1009">
        <f t="shared" si="56"/>
        <v>1645</v>
      </c>
      <c r="H226" s="1009">
        <f t="shared" si="56"/>
        <v>2740</v>
      </c>
      <c r="I226" s="1009">
        <f t="shared" si="56"/>
        <v>3685</v>
      </c>
      <c r="J226" s="1009">
        <f t="shared" si="56"/>
        <v>4430</v>
      </c>
      <c r="K226" s="1042">
        <f>K228+K230</f>
        <v>1645</v>
      </c>
      <c r="L226" s="1028">
        <f t="shared" ref="L226:R226" si="62">L228+L230</f>
        <v>2740</v>
      </c>
      <c r="M226" s="1042">
        <f t="shared" si="62"/>
        <v>3685</v>
      </c>
      <c r="N226" s="1042">
        <f t="shared" si="62"/>
        <v>4430</v>
      </c>
      <c r="O226" s="1042">
        <f t="shared" si="62"/>
        <v>0</v>
      </c>
      <c r="P226" s="1042">
        <f t="shared" si="62"/>
        <v>0</v>
      </c>
      <c r="Q226" s="1042">
        <f t="shared" si="62"/>
        <v>0</v>
      </c>
      <c r="R226" s="1042">
        <f t="shared" si="62"/>
        <v>0</v>
      </c>
    </row>
    <row r="227" spans="1:18" ht="12" customHeight="1">
      <c r="A227" s="1029"/>
      <c r="B227" s="1015"/>
      <c r="C227" s="1030"/>
      <c r="D227" s="1031"/>
      <c r="E227" s="1024" t="s">
        <v>194</v>
      </c>
      <c r="F227" s="1051" t="s">
        <v>475</v>
      </c>
      <c r="G227" s="1026"/>
      <c r="H227" s="1026"/>
      <c r="I227" s="1026"/>
      <c r="J227" s="1026"/>
      <c r="K227" s="1027"/>
      <c r="L227" s="1028"/>
      <c r="M227" s="1027"/>
      <c r="N227" s="1027"/>
      <c r="O227" s="1027"/>
      <c r="P227" s="1027"/>
      <c r="Q227" s="1027"/>
      <c r="R227" s="1027"/>
    </row>
    <row r="228" spans="1:18" ht="21" customHeight="1">
      <c r="A228" s="1029">
        <v>2831</v>
      </c>
      <c r="B228" s="1054" t="s">
        <v>457</v>
      </c>
      <c r="C228" s="1040" t="s">
        <v>183</v>
      </c>
      <c r="D228" s="1041" t="s">
        <v>13</v>
      </c>
      <c r="E228" s="1024" t="s">
        <v>476</v>
      </c>
      <c r="F228" s="1036"/>
      <c r="G228" s="1009">
        <f t="shared" si="56"/>
        <v>650</v>
      </c>
      <c r="H228" s="1009">
        <f t="shared" si="56"/>
        <v>750</v>
      </c>
      <c r="I228" s="1009">
        <f t="shared" si="56"/>
        <v>900</v>
      </c>
      <c r="J228" s="1009">
        <f t="shared" si="56"/>
        <v>1000</v>
      </c>
      <c r="K228" s="1042">
        <f>[4]herutahax!G32</f>
        <v>650</v>
      </c>
      <c r="L228" s="1028">
        <f>[4]herutahax!H32</f>
        <v>750</v>
      </c>
      <c r="M228" s="1042">
        <f>[4]herutahax!I32</f>
        <v>900</v>
      </c>
      <c r="N228" s="1042">
        <f>[4]herutahax!J32</f>
        <v>1000</v>
      </c>
      <c r="O228" s="1046">
        <f>[4]herutahax!G150</f>
        <v>0</v>
      </c>
      <c r="P228" s="1046">
        <f>[4]herutahax!H150</f>
        <v>0</v>
      </c>
      <c r="Q228" s="1046">
        <f>[4]herutahax!I150</f>
        <v>0</v>
      </c>
      <c r="R228" s="1046">
        <f>[4]herutahax!J150</f>
        <v>0</v>
      </c>
    </row>
    <row r="229" spans="1:18" ht="12" hidden="1" customHeight="1">
      <c r="A229" s="1029">
        <v>2832</v>
      </c>
      <c r="B229" s="1054" t="s">
        <v>457</v>
      </c>
      <c r="C229" s="1040" t="s">
        <v>183</v>
      </c>
      <c r="D229" s="1041" t="s">
        <v>182</v>
      </c>
      <c r="E229" s="1024" t="s">
        <v>477</v>
      </c>
      <c r="F229" s="1051"/>
      <c r="G229" s="1009">
        <f t="shared" si="56"/>
        <v>0</v>
      </c>
      <c r="H229" s="1009">
        <f t="shared" si="56"/>
        <v>0</v>
      </c>
      <c r="I229" s="1009">
        <f t="shared" si="56"/>
        <v>0</v>
      </c>
      <c r="J229" s="1009">
        <f t="shared" si="56"/>
        <v>0</v>
      </c>
      <c r="K229" s="1042"/>
      <c r="L229" s="1028"/>
      <c r="M229" s="1042"/>
      <c r="N229" s="1042"/>
      <c r="O229" s="1042"/>
      <c r="P229" s="1042"/>
      <c r="Q229" s="1042"/>
      <c r="R229" s="1042"/>
    </row>
    <row r="230" spans="1:18" ht="12" customHeight="1">
      <c r="A230" s="1029">
        <v>2833</v>
      </c>
      <c r="B230" s="1054" t="s">
        <v>457</v>
      </c>
      <c r="C230" s="1040" t="s">
        <v>183</v>
      </c>
      <c r="D230" s="1041" t="s">
        <v>183</v>
      </c>
      <c r="E230" s="1024" t="s">
        <v>478</v>
      </c>
      <c r="F230" s="1051"/>
      <c r="G230" s="1009">
        <f t="shared" si="56"/>
        <v>995</v>
      </c>
      <c r="H230" s="1009">
        <f t="shared" si="56"/>
        <v>1990</v>
      </c>
      <c r="I230" s="1009">
        <f t="shared" si="56"/>
        <v>2785</v>
      </c>
      <c r="J230" s="1009">
        <f t="shared" si="56"/>
        <v>3430</v>
      </c>
      <c r="K230" s="1042">
        <f>[4]texekat!G32</f>
        <v>995</v>
      </c>
      <c r="L230" s="1028">
        <f>[4]texekat!H32</f>
        <v>1990</v>
      </c>
      <c r="M230" s="1042">
        <f>[4]texekat!I32</f>
        <v>2785</v>
      </c>
      <c r="N230" s="1042">
        <f>[4]texekat!J32</f>
        <v>3430</v>
      </c>
      <c r="O230" s="1042">
        <f>[4]texekat!G150</f>
        <v>0</v>
      </c>
      <c r="P230" s="1042">
        <f>[4]texekat!H150</f>
        <v>0</v>
      </c>
      <c r="Q230" s="1042">
        <f>[4]texekat!I150</f>
        <v>0</v>
      </c>
      <c r="R230" s="1042">
        <f>[4]texekat!J150</f>
        <v>0</v>
      </c>
    </row>
    <row r="231" spans="1:18" ht="12" customHeight="1">
      <c r="A231" s="1029">
        <v>2840</v>
      </c>
      <c r="B231" s="1052" t="s">
        <v>457</v>
      </c>
      <c r="C231" s="1030" t="s">
        <v>184</v>
      </c>
      <c r="D231" s="1031" t="s">
        <v>188</v>
      </c>
      <c r="E231" s="1032" t="s">
        <v>479</v>
      </c>
      <c r="F231" s="1047" t="s">
        <v>480</v>
      </c>
      <c r="G231" s="1009">
        <f t="shared" si="56"/>
        <v>737.5</v>
      </c>
      <c r="H231" s="1009">
        <f t="shared" si="56"/>
        <v>1375</v>
      </c>
      <c r="I231" s="1009">
        <f t="shared" si="56"/>
        <v>1812.5</v>
      </c>
      <c r="J231" s="1009">
        <f t="shared" si="56"/>
        <v>2250</v>
      </c>
      <c r="K231" s="1042">
        <f>K233+K234+K235</f>
        <v>737.5</v>
      </c>
      <c r="L231" s="1028">
        <f t="shared" ref="L231:R231" si="63">L233+L234+L235</f>
        <v>1375</v>
      </c>
      <c r="M231" s="1042">
        <f t="shared" si="63"/>
        <v>1812.5</v>
      </c>
      <c r="N231" s="1042">
        <f t="shared" si="63"/>
        <v>2250</v>
      </c>
      <c r="O231" s="1042">
        <f t="shared" si="63"/>
        <v>0</v>
      </c>
      <c r="P231" s="1042">
        <f t="shared" si="63"/>
        <v>0</v>
      </c>
      <c r="Q231" s="1042">
        <f t="shared" si="63"/>
        <v>0</v>
      </c>
      <c r="R231" s="1042">
        <f t="shared" si="63"/>
        <v>0</v>
      </c>
    </row>
    <row r="232" spans="1:18" ht="12" customHeight="1">
      <c r="A232" s="1029"/>
      <c r="B232" s="1015"/>
      <c r="C232" s="1030"/>
      <c r="D232" s="1031"/>
      <c r="E232" s="1024" t="s">
        <v>194</v>
      </c>
      <c r="F232" s="1051" t="s">
        <v>481</v>
      </c>
      <c r="G232" s="1009"/>
      <c r="H232" s="1009"/>
      <c r="I232" s="1009"/>
      <c r="J232" s="1009"/>
      <c r="K232" s="1042"/>
      <c r="L232" s="1028"/>
      <c r="M232" s="1042"/>
      <c r="N232" s="1042"/>
      <c r="O232" s="1042"/>
      <c r="P232" s="1042"/>
      <c r="Q232" s="1042"/>
      <c r="R232" s="1042"/>
    </row>
    <row r="233" spans="1:18" ht="12" customHeight="1">
      <c r="A233" s="1029">
        <v>2841</v>
      </c>
      <c r="B233" s="1054" t="s">
        <v>457</v>
      </c>
      <c r="C233" s="1040" t="s">
        <v>184</v>
      </c>
      <c r="D233" s="1041" t="s">
        <v>13</v>
      </c>
      <c r="E233" s="1024" t="s">
        <v>482</v>
      </c>
      <c r="F233" s="1036"/>
      <c r="G233" s="1009">
        <f t="shared" si="56"/>
        <v>0</v>
      </c>
      <c r="H233" s="1009">
        <f t="shared" si="56"/>
        <v>0</v>
      </c>
      <c r="I233" s="1009">
        <f t="shared" si="56"/>
        <v>0</v>
      </c>
      <c r="J233" s="1009">
        <f t="shared" si="56"/>
        <v>0</v>
      </c>
      <c r="K233" s="1042"/>
      <c r="L233" s="1028"/>
      <c r="M233" s="1042"/>
      <c r="N233" s="1046"/>
      <c r="O233" s="1046"/>
      <c r="P233" s="1046"/>
      <c r="Q233" s="1046"/>
      <c r="R233" s="1046"/>
    </row>
    <row r="234" spans="1:18" ht="12" customHeight="1">
      <c r="A234" s="1029">
        <v>2842</v>
      </c>
      <c r="B234" s="1054" t="s">
        <v>457</v>
      </c>
      <c r="C234" s="1040" t="s">
        <v>184</v>
      </c>
      <c r="D234" s="1041" t="s">
        <v>182</v>
      </c>
      <c r="E234" s="1024" t="s">
        <v>483</v>
      </c>
      <c r="F234" s="1051"/>
      <c r="G234" s="1009">
        <f t="shared" si="56"/>
        <v>500</v>
      </c>
      <c r="H234" s="1009">
        <f t="shared" si="56"/>
        <v>900</v>
      </c>
      <c r="I234" s="1009">
        <f t="shared" si="56"/>
        <v>1100</v>
      </c>
      <c r="J234" s="1009">
        <f t="shared" si="56"/>
        <v>1300</v>
      </c>
      <c r="K234" s="1042">
        <f>'[4]qax. kusakc.'!G32</f>
        <v>500</v>
      </c>
      <c r="L234" s="1028">
        <f>'[4]qax. kusakc.'!H32</f>
        <v>900</v>
      </c>
      <c r="M234" s="1042">
        <f>'[4]qax. kusakc.'!I32</f>
        <v>1100</v>
      </c>
      <c r="N234" s="1042">
        <f>'[4]qax. kusakc.'!J32</f>
        <v>1300</v>
      </c>
      <c r="O234" s="1042"/>
      <c r="P234" s="1042"/>
      <c r="Q234" s="1042"/>
      <c r="R234" s="1042"/>
    </row>
    <row r="235" spans="1:18" ht="12" customHeight="1">
      <c r="A235" s="1029">
        <v>2843</v>
      </c>
      <c r="B235" s="1054" t="s">
        <v>457</v>
      </c>
      <c r="C235" s="1040" t="s">
        <v>184</v>
      </c>
      <c r="D235" s="1041" t="s">
        <v>183</v>
      </c>
      <c r="E235" s="1024" t="s">
        <v>479</v>
      </c>
      <c r="F235" s="1051"/>
      <c r="G235" s="1009">
        <f t="shared" si="56"/>
        <v>237.5</v>
      </c>
      <c r="H235" s="1009">
        <f t="shared" si="56"/>
        <v>475</v>
      </c>
      <c r="I235" s="1009">
        <f t="shared" si="56"/>
        <v>712.5</v>
      </c>
      <c r="J235" s="1009">
        <f t="shared" si="56"/>
        <v>950</v>
      </c>
      <c r="K235" s="1042">
        <f>[4]kronakan!G133</f>
        <v>237.5</v>
      </c>
      <c r="L235" s="1028">
        <f>[4]kronakan!H133</f>
        <v>475</v>
      </c>
      <c r="M235" s="1042">
        <f>[4]kronakan!I133</f>
        <v>712.5</v>
      </c>
      <c r="N235" s="1042">
        <f>[4]kronakan!J133</f>
        <v>950</v>
      </c>
      <c r="O235" s="1042"/>
      <c r="P235" s="1042"/>
      <c r="Q235" s="1042"/>
      <c r="R235" s="1042"/>
    </row>
    <row r="236" spans="1:18" ht="12" hidden="1" customHeight="1">
      <c r="A236" s="1029">
        <v>2850</v>
      </c>
      <c r="B236" s="1052" t="s">
        <v>457</v>
      </c>
      <c r="C236" s="1030" t="s">
        <v>219</v>
      </c>
      <c r="D236" s="1031" t="s">
        <v>188</v>
      </c>
      <c r="E236" s="1103" t="s">
        <v>484</v>
      </c>
      <c r="F236" s="1047" t="s">
        <v>485</v>
      </c>
      <c r="G236" s="1026">
        <f t="shared" si="56"/>
        <v>0</v>
      </c>
      <c r="H236" s="1026">
        <f t="shared" si="56"/>
        <v>0</v>
      </c>
      <c r="I236" s="1026">
        <f t="shared" si="56"/>
        <v>0</v>
      </c>
      <c r="J236" s="1026">
        <f t="shared" si="56"/>
        <v>0</v>
      </c>
      <c r="K236" s="1027">
        <f>K238</f>
        <v>0</v>
      </c>
      <c r="L236" s="1028">
        <f t="shared" ref="L236:R236" si="64">L238</f>
        <v>0</v>
      </c>
      <c r="M236" s="1027">
        <f t="shared" si="64"/>
        <v>0</v>
      </c>
      <c r="N236" s="1027">
        <f t="shared" si="64"/>
        <v>0</v>
      </c>
      <c r="O236" s="1027">
        <f t="shared" si="64"/>
        <v>0</v>
      </c>
      <c r="P236" s="1027">
        <f t="shared" si="64"/>
        <v>0</v>
      </c>
      <c r="Q236" s="1027">
        <f t="shared" si="64"/>
        <v>0</v>
      </c>
      <c r="R236" s="1027">
        <f t="shared" si="64"/>
        <v>0</v>
      </c>
    </row>
    <row r="237" spans="1:18" ht="12" hidden="1" customHeight="1">
      <c r="A237" s="1029"/>
      <c r="B237" s="1015"/>
      <c r="C237" s="1030"/>
      <c r="D237" s="1031"/>
      <c r="E237" s="1024" t="s">
        <v>194</v>
      </c>
      <c r="F237" s="1051" t="s">
        <v>486</v>
      </c>
      <c r="G237" s="1026"/>
      <c r="H237" s="1026"/>
      <c r="I237" s="1026"/>
      <c r="J237" s="1026"/>
      <c r="K237" s="1027"/>
      <c r="L237" s="1028"/>
      <c r="M237" s="1027"/>
      <c r="N237" s="1027"/>
      <c r="O237" s="1027"/>
      <c r="P237" s="1027"/>
      <c r="Q237" s="1027"/>
      <c r="R237" s="1027"/>
    </row>
    <row r="238" spans="1:18" ht="12" hidden="1" customHeight="1">
      <c r="A238" s="1029">
        <v>2851</v>
      </c>
      <c r="B238" s="1052" t="s">
        <v>457</v>
      </c>
      <c r="C238" s="1030" t="s">
        <v>219</v>
      </c>
      <c r="D238" s="1031" t="s">
        <v>13</v>
      </c>
      <c r="E238" s="1104" t="s">
        <v>484</v>
      </c>
      <c r="F238" s="1036"/>
      <c r="G238" s="1026">
        <f t="shared" si="56"/>
        <v>0</v>
      </c>
      <c r="H238" s="1026">
        <f t="shared" si="56"/>
        <v>0</v>
      </c>
      <c r="I238" s="1026">
        <f t="shared" si="56"/>
        <v>0</v>
      </c>
      <c r="J238" s="1026">
        <f t="shared" si="56"/>
        <v>0</v>
      </c>
      <c r="K238" s="1027"/>
      <c r="L238" s="1028"/>
      <c r="M238" s="1027"/>
      <c r="N238" s="1037"/>
      <c r="O238" s="1037"/>
      <c r="P238" s="1037"/>
      <c r="Q238" s="1037"/>
      <c r="R238" s="1037"/>
    </row>
    <row r="239" spans="1:18" ht="12" hidden="1" customHeight="1">
      <c r="A239" s="1029">
        <v>2860</v>
      </c>
      <c r="B239" s="1052" t="s">
        <v>457</v>
      </c>
      <c r="C239" s="1030" t="s">
        <v>224</v>
      </c>
      <c r="D239" s="1031" t="s">
        <v>188</v>
      </c>
      <c r="E239" s="1103" t="s">
        <v>487</v>
      </c>
      <c r="F239" s="1047" t="s">
        <v>488</v>
      </c>
      <c r="G239" s="1026">
        <f t="shared" si="56"/>
        <v>0</v>
      </c>
      <c r="H239" s="1026">
        <f t="shared" si="56"/>
        <v>0</v>
      </c>
      <c r="I239" s="1026">
        <f t="shared" si="56"/>
        <v>0</v>
      </c>
      <c r="J239" s="1026">
        <f t="shared" si="56"/>
        <v>0</v>
      </c>
      <c r="K239" s="1027">
        <f>K241</f>
        <v>0</v>
      </c>
      <c r="L239" s="1028">
        <f t="shared" ref="L239:R239" si="65">L241</f>
        <v>0</v>
      </c>
      <c r="M239" s="1027">
        <f t="shared" si="65"/>
        <v>0</v>
      </c>
      <c r="N239" s="1027">
        <f t="shared" si="65"/>
        <v>0</v>
      </c>
      <c r="O239" s="1027">
        <f t="shared" si="65"/>
        <v>0</v>
      </c>
      <c r="P239" s="1027">
        <f t="shared" si="65"/>
        <v>0</v>
      </c>
      <c r="Q239" s="1027">
        <f t="shared" si="65"/>
        <v>0</v>
      </c>
      <c r="R239" s="1027">
        <f t="shared" si="65"/>
        <v>0</v>
      </c>
    </row>
    <row r="240" spans="1:18" ht="12" hidden="1" customHeight="1">
      <c r="A240" s="1029"/>
      <c r="B240" s="1015"/>
      <c r="C240" s="1030"/>
      <c r="D240" s="1031"/>
      <c r="E240" s="1024" t="s">
        <v>194</v>
      </c>
      <c r="F240" s="1051" t="s">
        <v>489</v>
      </c>
      <c r="G240" s="1026"/>
      <c r="H240" s="1026"/>
      <c r="I240" s="1026"/>
      <c r="J240" s="1026"/>
      <c r="K240" s="1027"/>
      <c r="L240" s="1028"/>
      <c r="M240" s="1027"/>
      <c r="N240" s="1027"/>
      <c r="O240" s="1027"/>
      <c r="P240" s="1027"/>
      <c r="Q240" s="1027"/>
      <c r="R240" s="1027"/>
    </row>
    <row r="241" spans="1:18" ht="12" hidden="1" customHeight="1">
      <c r="A241" s="1029">
        <v>2861</v>
      </c>
      <c r="B241" s="1054" t="s">
        <v>457</v>
      </c>
      <c r="C241" s="1040" t="s">
        <v>224</v>
      </c>
      <c r="D241" s="1041" t="s">
        <v>13</v>
      </c>
      <c r="E241" s="1104" t="s">
        <v>487</v>
      </c>
      <c r="F241" s="1036"/>
      <c r="G241" s="1026">
        <f t="shared" si="56"/>
        <v>0</v>
      </c>
      <c r="H241" s="1026">
        <f t="shared" si="56"/>
        <v>0</v>
      </c>
      <c r="I241" s="1026">
        <f t="shared" si="56"/>
        <v>0</v>
      </c>
      <c r="J241" s="1026">
        <f t="shared" si="56"/>
        <v>0</v>
      </c>
      <c r="K241" s="1027"/>
      <c r="L241" s="1028"/>
      <c r="M241" s="1027"/>
      <c r="N241" s="1037"/>
      <c r="O241" s="1037"/>
      <c r="P241" s="1037"/>
      <c r="Q241" s="1037"/>
      <c r="R241" s="1037"/>
    </row>
    <row r="242" spans="1:18" ht="24" customHeight="1">
      <c r="A242" s="1049">
        <v>2900</v>
      </c>
      <c r="B242" s="1052" t="s">
        <v>490</v>
      </c>
      <c r="C242" s="1030" t="s">
        <v>188</v>
      </c>
      <c r="D242" s="1031" t="s">
        <v>188</v>
      </c>
      <c r="E242" s="1053" t="s">
        <v>491</v>
      </c>
      <c r="F242" s="1047" t="s">
        <v>492</v>
      </c>
      <c r="G242" s="1020">
        <f t="shared" si="56"/>
        <v>115899.55600000001</v>
      </c>
      <c r="H242" s="1020">
        <f t="shared" si="56"/>
        <v>199894.95600000001</v>
      </c>
      <c r="I242" s="1020">
        <f t="shared" si="56"/>
        <v>275697.55600000004</v>
      </c>
      <c r="J242" s="1020">
        <f t="shared" si="56"/>
        <v>344078.85599999997</v>
      </c>
      <c r="K242" s="1056">
        <f>K244+K248+K252+K256+K260+K264+K270</f>
        <v>85380.1</v>
      </c>
      <c r="L242" s="1056">
        <f t="shared" ref="L242:R242" si="66">L244+L248+L252+L256+L260+L264+L270</f>
        <v>169375.5</v>
      </c>
      <c r="M242" s="1056">
        <f t="shared" si="66"/>
        <v>245178.10000000003</v>
      </c>
      <c r="N242" s="1056">
        <f t="shared" si="66"/>
        <v>313559.39999999997</v>
      </c>
      <c r="O242" s="1055">
        <f t="shared" si="66"/>
        <v>30519.455999999998</v>
      </c>
      <c r="P242" s="1055">
        <f t="shared" si="66"/>
        <v>30519.455999999998</v>
      </c>
      <c r="Q242" s="1055">
        <f t="shared" si="66"/>
        <v>30519.455999999998</v>
      </c>
      <c r="R242" s="1055">
        <f t="shared" si="66"/>
        <v>30519.455999999998</v>
      </c>
    </row>
    <row r="243" spans="1:18" ht="13.5" customHeight="1">
      <c r="A243" s="1023"/>
      <c r="B243" s="1015"/>
      <c r="C243" s="1016"/>
      <c r="D243" s="1017"/>
      <c r="E243" s="1024" t="s">
        <v>191</v>
      </c>
      <c r="F243" s="1050" t="s">
        <v>493</v>
      </c>
      <c r="G243" s="1026"/>
      <c r="H243" s="1026"/>
      <c r="I243" s="1026"/>
      <c r="J243" s="1026"/>
      <c r="K243" s="1026"/>
      <c r="L243" s="1010"/>
      <c r="M243" s="1026"/>
      <c r="N243" s="1026"/>
      <c r="O243" s="1026"/>
      <c r="P243" s="1026"/>
      <c r="Q243" s="1026"/>
      <c r="R243" s="1026"/>
    </row>
    <row r="244" spans="1:18" ht="24.75" customHeight="1">
      <c r="A244" s="1029">
        <v>2910</v>
      </c>
      <c r="B244" s="1052" t="s">
        <v>490</v>
      </c>
      <c r="C244" s="1030" t="s">
        <v>13</v>
      </c>
      <c r="D244" s="1031" t="s">
        <v>188</v>
      </c>
      <c r="E244" s="1032" t="s">
        <v>494</v>
      </c>
      <c r="F244" s="1025"/>
      <c r="G244" s="1010">
        <f t="shared" si="56"/>
        <v>86786.956000000006</v>
      </c>
      <c r="H244" s="1010">
        <f t="shared" si="56"/>
        <v>137467.75599999999</v>
      </c>
      <c r="I244" s="1010">
        <f t="shared" si="56"/>
        <v>186364.75600000002</v>
      </c>
      <c r="J244" s="1010">
        <f t="shared" si="56"/>
        <v>232682.45599999998</v>
      </c>
      <c r="K244" s="1028">
        <f>K246+K247</f>
        <v>56267.5</v>
      </c>
      <c r="L244" s="1028">
        <f t="shared" ref="L244:R244" si="67">L246+L247</f>
        <v>106948.29999999999</v>
      </c>
      <c r="M244" s="1028">
        <f t="shared" si="67"/>
        <v>155845.30000000002</v>
      </c>
      <c r="N244" s="1028">
        <f t="shared" si="67"/>
        <v>202162.99999999997</v>
      </c>
      <c r="O244" s="1042">
        <f t="shared" si="67"/>
        <v>30519.455999999998</v>
      </c>
      <c r="P244" s="1042">
        <f t="shared" si="67"/>
        <v>30519.455999999998</v>
      </c>
      <c r="Q244" s="1042">
        <f t="shared" si="67"/>
        <v>30519.455999999998</v>
      </c>
      <c r="R244" s="1042">
        <f t="shared" si="67"/>
        <v>30519.455999999998</v>
      </c>
    </row>
    <row r="245" spans="1:18" ht="10.5" customHeight="1">
      <c r="A245" s="1029"/>
      <c r="B245" s="1015"/>
      <c r="C245" s="1030"/>
      <c r="D245" s="1031"/>
      <c r="E245" s="1024" t="s">
        <v>194</v>
      </c>
      <c r="F245" s="1036" t="s">
        <v>495</v>
      </c>
      <c r="G245" s="1026"/>
      <c r="H245" s="1026"/>
      <c r="I245" s="1026"/>
      <c r="J245" s="1026"/>
      <c r="K245" s="1027"/>
      <c r="L245" s="1028"/>
      <c r="M245" s="1027"/>
      <c r="N245" s="1027"/>
      <c r="O245" s="1027"/>
      <c r="P245" s="1027"/>
      <c r="Q245" s="1027"/>
      <c r="R245" s="1027"/>
    </row>
    <row r="246" spans="1:18" s="1085" customFormat="1" ht="12" customHeight="1">
      <c r="A246" s="1092">
        <v>2911</v>
      </c>
      <c r="B246" s="1099" t="s">
        <v>490</v>
      </c>
      <c r="C246" s="1100" t="s">
        <v>13</v>
      </c>
      <c r="D246" s="1101" t="s">
        <v>13</v>
      </c>
      <c r="E246" s="1098" t="s">
        <v>496</v>
      </c>
      <c r="F246" s="1094"/>
      <c r="G246" s="1095">
        <f t="shared" si="56"/>
        <v>86786.956000000006</v>
      </c>
      <c r="H246" s="1095">
        <f t="shared" si="56"/>
        <v>137467.75599999999</v>
      </c>
      <c r="I246" s="1095">
        <f t="shared" si="56"/>
        <v>186364.75600000002</v>
      </c>
      <c r="J246" s="1095">
        <f t="shared" si="56"/>
        <v>232682.45599999998</v>
      </c>
      <c r="K246" s="1096">
        <f>'[4]yndameny mankap.'!G32</f>
        <v>56267.5</v>
      </c>
      <c r="L246" s="1096">
        <f>'[4]yndameny mankap.'!H32</f>
        <v>106948.29999999999</v>
      </c>
      <c r="M246" s="1096">
        <f>'[4]yndameny mankap.'!I32</f>
        <v>155845.30000000002</v>
      </c>
      <c r="N246" s="1096">
        <f>'[4]yndameny mankap.'!J32</f>
        <v>202162.99999999997</v>
      </c>
      <c r="O246" s="1105">
        <f>'[4]yndameny mankap.'!G150</f>
        <v>30519.455999999998</v>
      </c>
      <c r="P246" s="1105">
        <f>'[4]yndameny mankap.'!H150</f>
        <v>30519.455999999998</v>
      </c>
      <c r="Q246" s="1105">
        <f>'[4]yndameny mankap.'!I150</f>
        <v>30519.455999999998</v>
      </c>
      <c r="R246" s="1105">
        <f>'[4]yndameny mankap.'!J150</f>
        <v>30519.455999999998</v>
      </c>
    </row>
    <row r="247" spans="1:18" ht="12" hidden="1" customHeight="1">
      <c r="A247" s="1029">
        <v>2912</v>
      </c>
      <c r="B247" s="1054" t="s">
        <v>490</v>
      </c>
      <c r="C247" s="1040" t="s">
        <v>13</v>
      </c>
      <c r="D247" s="1041" t="s">
        <v>182</v>
      </c>
      <c r="E247" s="1024" t="s">
        <v>497</v>
      </c>
      <c r="F247" s="1047" t="s">
        <v>498</v>
      </c>
      <c r="G247" s="1010">
        <f t="shared" si="56"/>
        <v>0</v>
      </c>
      <c r="H247" s="1010">
        <f t="shared" si="56"/>
        <v>0</v>
      </c>
      <c r="I247" s="1010">
        <f t="shared" si="56"/>
        <v>0</v>
      </c>
      <c r="J247" s="1010">
        <f t="shared" si="56"/>
        <v>0</v>
      </c>
      <c r="K247" s="1028"/>
      <c r="L247" s="1028"/>
      <c r="M247" s="1028"/>
      <c r="N247" s="1028"/>
      <c r="O247" s="1042"/>
      <c r="P247" s="1042"/>
      <c r="Q247" s="1042"/>
      <c r="R247" s="1042"/>
    </row>
    <row r="248" spans="1:18" ht="12" customHeight="1">
      <c r="A248" s="1029">
        <v>2920</v>
      </c>
      <c r="B248" s="1052" t="s">
        <v>490</v>
      </c>
      <c r="C248" s="1030" t="s">
        <v>182</v>
      </c>
      <c r="D248" s="1031" t="s">
        <v>188</v>
      </c>
      <c r="E248" s="1032" t="s">
        <v>499</v>
      </c>
      <c r="F248" s="1047" t="s">
        <v>500</v>
      </c>
      <c r="G248" s="1010">
        <f t="shared" si="56"/>
        <v>0</v>
      </c>
      <c r="H248" s="1010">
        <f t="shared" si="56"/>
        <v>0</v>
      </c>
      <c r="I248" s="1010">
        <f t="shared" si="56"/>
        <v>0</v>
      </c>
      <c r="J248" s="1010">
        <f t="shared" si="56"/>
        <v>0</v>
      </c>
      <c r="K248" s="1028">
        <f>K250+K251</f>
        <v>0</v>
      </c>
      <c r="L248" s="1028">
        <f t="shared" ref="L248:R248" si="68">L250+L251</f>
        <v>0</v>
      </c>
      <c r="M248" s="1028">
        <f t="shared" si="68"/>
        <v>0</v>
      </c>
      <c r="N248" s="1028">
        <f t="shared" si="68"/>
        <v>0</v>
      </c>
      <c r="O248" s="1042">
        <f t="shared" si="68"/>
        <v>0</v>
      </c>
      <c r="P248" s="1042">
        <f t="shared" si="68"/>
        <v>0</v>
      </c>
      <c r="Q248" s="1042">
        <f t="shared" si="68"/>
        <v>0</v>
      </c>
      <c r="R248" s="1042">
        <f t="shared" si="68"/>
        <v>0</v>
      </c>
    </row>
    <row r="249" spans="1:18" ht="12" customHeight="1">
      <c r="A249" s="1029"/>
      <c r="B249" s="1015"/>
      <c r="C249" s="1030"/>
      <c r="D249" s="1031"/>
      <c r="E249" s="1024" t="s">
        <v>194</v>
      </c>
      <c r="F249" s="1036" t="s">
        <v>501</v>
      </c>
      <c r="G249" s="1010"/>
      <c r="H249" s="1010"/>
      <c r="I249" s="1010"/>
      <c r="J249" s="1010"/>
      <c r="K249" s="1028"/>
      <c r="L249" s="1028"/>
      <c r="M249" s="1028"/>
      <c r="N249" s="1028"/>
      <c r="O249" s="1042"/>
      <c r="P249" s="1042"/>
      <c r="Q249" s="1042"/>
      <c r="R249" s="1042"/>
    </row>
    <row r="250" spans="1:18" ht="12" customHeight="1">
      <c r="A250" s="1029">
        <v>2921</v>
      </c>
      <c r="B250" s="1054" t="s">
        <v>490</v>
      </c>
      <c r="C250" s="1040" t="s">
        <v>182</v>
      </c>
      <c r="D250" s="1041" t="s">
        <v>13</v>
      </c>
      <c r="E250" s="1024" t="s">
        <v>502</v>
      </c>
      <c r="F250" s="1036"/>
      <c r="G250" s="1010">
        <f t="shared" si="56"/>
        <v>0</v>
      </c>
      <c r="H250" s="1010">
        <f t="shared" si="56"/>
        <v>0</v>
      </c>
      <c r="I250" s="1010">
        <f t="shared" si="56"/>
        <v>0</v>
      </c>
      <c r="J250" s="1010">
        <f t="shared" si="56"/>
        <v>0</v>
      </c>
      <c r="K250" s="1096">
        <f>'[4]himn,krt'!G32</f>
        <v>0</v>
      </c>
      <c r="L250" s="1028">
        <f>'[4]himn,krt'!H32</f>
        <v>0</v>
      </c>
      <c r="M250" s="1028">
        <f>'[4]himn,krt'!H32</f>
        <v>0</v>
      </c>
      <c r="N250" s="1038">
        <f>'[4]himn,krt'!J32</f>
        <v>0</v>
      </c>
      <c r="O250" s="1046"/>
      <c r="P250" s="1046"/>
      <c r="Q250" s="1046"/>
      <c r="R250" s="1046"/>
    </row>
    <row r="251" spans="1:18" ht="12" hidden="1" customHeight="1">
      <c r="A251" s="1029">
        <v>2922</v>
      </c>
      <c r="B251" s="1054" t="s">
        <v>490</v>
      </c>
      <c r="C251" s="1040" t="s">
        <v>182</v>
      </c>
      <c r="D251" s="1041" t="s">
        <v>182</v>
      </c>
      <c r="E251" s="1024" t="s">
        <v>503</v>
      </c>
      <c r="F251" s="1047" t="s">
        <v>504</v>
      </c>
      <c r="G251" s="1010">
        <f t="shared" si="56"/>
        <v>0</v>
      </c>
      <c r="H251" s="1010">
        <f t="shared" si="56"/>
        <v>0</v>
      </c>
      <c r="I251" s="1010">
        <f t="shared" si="56"/>
        <v>0</v>
      </c>
      <c r="J251" s="1010">
        <f t="shared" si="56"/>
        <v>0</v>
      </c>
      <c r="K251" s="1028"/>
      <c r="L251" s="1028"/>
      <c r="M251" s="1028"/>
      <c r="N251" s="1028"/>
      <c r="O251" s="1042"/>
      <c r="P251" s="1042"/>
      <c r="Q251" s="1042"/>
      <c r="R251" s="1042"/>
    </row>
    <row r="252" spans="1:18" ht="12" hidden="1" customHeight="1">
      <c r="A252" s="1029">
        <v>2930</v>
      </c>
      <c r="B252" s="1052" t="s">
        <v>490</v>
      </c>
      <c r="C252" s="1030" t="s">
        <v>183</v>
      </c>
      <c r="D252" s="1031" t="s">
        <v>188</v>
      </c>
      <c r="E252" s="1032" t="s">
        <v>505</v>
      </c>
      <c r="F252" s="1047" t="s">
        <v>506</v>
      </c>
      <c r="G252" s="1010">
        <f t="shared" si="56"/>
        <v>0</v>
      </c>
      <c r="H252" s="1010">
        <f t="shared" si="56"/>
        <v>0</v>
      </c>
      <c r="I252" s="1010">
        <f t="shared" si="56"/>
        <v>0</v>
      </c>
      <c r="J252" s="1010">
        <f t="shared" si="56"/>
        <v>0</v>
      </c>
      <c r="K252" s="1028">
        <f>K254+K255</f>
        <v>0</v>
      </c>
      <c r="L252" s="1028">
        <f t="shared" ref="L252:R252" si="69">L254+L255</f>
        <v>0</v>
      </c>
      <c r="M252" s="1028">
        <f t="shared" si="69"/>
        <v>0</v>
      </c>
      <c r="N252" s="1028">
        <f t="shared" si="69"/>
        <v>0</v>
      </c>
      <c r="O252" s="1042">
        <f t="shared" si="69"/>
        <v>0</v>
      </c>
      <c r="P252" s="1042">
        <f t="shared" si="69"/>
        <v>0</v>
      </c>
      <c r="Q252" s="1042">
        <f t="shared" si="69"/>
        <v>0</v>
      </c>
      <c r="R252" s="1042">
        <f t="shared" si="69"/>
        <v>0</v>
      </c>
    </row>
    <row r="253" spans="1:18" ht="12" hidden="1" customHeight="1">
      <c r="A253" s="1029"/>
      <c r="B253" s="1015"/>
      <c r="C253" s="1030"/>
      <c r="D253" s="1031"/>
      <c r="E253" s="1024" t="s">
        <v>194</v>
      </c>
      <c r="F253" s="1036" t="s">
        <v>507</v>
      </c>
      <c r="G253" s="1010"/>
      <c r="H253" s="1010"/>
      <c r="I253" s="1010"/>
      <c r="J253" s="1010"/>
      <c r="K253" s="1028"/>
      <c r="L253" s="1028"/>
      <c r="M253" s="1028"/>
      <c r="N253" s="1028"/>
      <c r="O253" s="1042"/>
      <c r="P253" s="1042"/>
      <c r="Q253" s="1042"/>
      <c r="R253" s="1042"/>
    </row>
    <row r="254" spans="1:18" ht="12" hidden="1" customHeight="1">
      <c r="A254" s="1029">
        <v>2931</v>
      </c>
      <c r="B254" s="1054" t="s">
        <v>490</v>
      </c>
      <c r="C254" s="1040" t="s">
        <v>183</v>
      </c>
      <c r="D254" s="1041" t="s">
        <v>13</v>
      </c>
      <c r="E254" s="1024" t="s">
        <v>508</v>
      </c>
      <c r="F254" s="1036"/>
      <c r="G254" s="1010">
        <f t="shared" si="56"/>
        <v>0</v>
      </c>
      <c r="H254" s="1010">
        <f t="shared" si="56"/>
        <v>0</v>
      </c>
      <c r="I254" s="1010">
        <f t="shared" si="56"/>
        <v>0</v>
      </c>
      <c r="J254" s="1010">
        <f t="shared" si="56"/>
        <v>0</v>
      </c>
      <c r="K254" s="1028"/>
      <c r="L254" s="1028"/>
      <c r="M254" s="1028"/>
      <c r="N254" s="1038"/>
      <c r="O254" s="1046"/>
      <c r="P254" s="1046"/>
      <c r="Q254" s="1046"/>
      <c r="R254" s="1046"/>
    </row>
    <row r="255" spans="1:18" ht="12" hidden="1" customHeight="1">
      <c r="A255" s="1029">
        <v>2932</v>
      </c>
      <c r="B255" s="1054" t="s">
        <v>490</v>
      </c>
      <c r="C255" s="1040" t="s">
        <v>183</v>
      </c>
      <c r="D255" s="1041" t="s">
        <v>182</v>
      </c>
      <c r="E255" s="1024" t="s">
        <v>509</v>
      </c>
      <c r="F255" s="1047" t="s">
        <v>510</v>
      </c>
      <c r="G255" s="1010">
        <f t="shared" si="56"/>
        <v>0</v>
      </c>
      <c r="H255" s="1010">
        <f t="shared" si="56"/>
        <v>0</v>
      </c>
      <c r="I255" s="1010">
        <f t="shared" si="56"/>
        <v>0</v>
      </c>
      <c r="J255" s="1010">
        <f t="shared" si="56"/>
        <v>0</v>
      </c>
      <c r="K255" s="1028"/>
      <c r="L255" s="1028"/>
      <c r="M255" s="1028"/>
      <c r="N255" s="1028"/>
      <c r="O255" s="1042"/>
      <c r="P255" s="1042"/>
      <c r="Q255" s="1042"/>
      <c r="R255" s="1042"/>
    </row>
    <row r="256" spans="1:18" ht="12" hidden="1" customHeight="1">
      <c r="A256" s="1029">
        <v>2940</v>
      </c>
      <c r="B256" s="1052" t="s">
        <v>490</v>
      </c>
      <c r="C256" s="1030" t="s">
        <v>184</v>
      </c>
      <c r="D256" s="1031" t="s">
        <v>188</v>
      </c>
      <c r="E256" s="1032" t="s">
        <v>511</v>
      </c>
      <c r="F256" s="1047"/>
      <c r="G256" s="1010">
        <f t="shared" si="56"/>
        <v>0</v>
      </c>
      <c r="H256" s="1010">
        <f t="shared" si="56"/>
        <v>0</v>
      </c>
      <c r="I256" s="1010">
        <f t="shared" si="56"/>
        <v>0</v>
      </c>
      <c r="J256" s="1010">
        <f t="shared" si="56"/>
        <v>0</v>
      </c>
      <c r="K256" s="1028">
        <f>K258+K259</f>
        <v>0</v>
      </c>
      <c r="L256" s="1028">
        <f t="shared" ref="L256:R256" si="70">L258+L259</f>
        <v>0</v>
      </c>
      <c r="M256" s="1028">
        <f t="shared" si="70"/>
        <v>0</v>
      </c>
      <c r="N256" s="1028">
        <f t="shared" si="70"/>
        <v>0</v>
      </c>
      <c r="O256" s="1042">
        <f t="shared" si="70"/>
        <v>0</v>
      </c>
      <c r="P256" s="1042">
        <f t="shared" si="70"/>
        <v>0</v>
      </c>
      <c r="Q256" s="1042">
        <f t="shared" si="70"/>
        <v>0</v>
      </c>
      <c r="R256" s="1042">
        <f t="shared" si="70"/>
        <v>0</v>
      </c>
    </row>
    <row r="257" spans="1:18" ht="12" hidden="1" customHeight="1">
      <c r="A257" s="1029"/>
      <c r="B257" s="1015"/>
      <c r="C257" s="1030"/>
      <c r="D257" s="1031"/>
      <c r="E257" s="1024" t="s">
        <v>194</v>
      </c>
      <c r="F257" s="1036" t="s">
        <v>512</v>
      </c>
      <c r="G257" s="1010"/>
      <c r="H257" s="1010"/>
      <c r="I257" s="1010"/>
      <c r="J257" s="1010"/>
      <c r="K257" s="1028"/>
      <c r="L257" s="1028"/>
      <c r="M257" s="1028"/>
      <c r="N257" s="1028"/>
      <c r="O257" s="1042"/>
      <c r="P257" s="1042"/>
      <c r="Q257" s="1042"/>
      <c r="R257" s="1042"/>
    </row>
    <row r="258" spans="1:18" ht="12" hidden="1" customHeight="1">
      <c r="A258" s="1029">
        <v>2941</v>
      </c>
      <c r="B258" s="1054" t="s">
        <v>490</v>
      </c>
      <c r="C258" s="1040" t="s">
        <v>184</v>
      </c>
      <c r="D258" s="1041" t="s">
        <v>13</v>
      </c>
      <c r="E258" s="1024" t="s">
        <v>513</v>
      </c>
      <c r="F258" s="1036"/>
      <c r="G258" s="1010">
        <f t="shared" si="56"/>
        <v>0</v>
      </c>
      <c r="H258" s="1010">
        <f t="shared" si="56"/>
        <v>0</v>
      </c>
      <c r="I258" s="1010">
        <f t="shared" si="56"/>
        <v>0</v>
      </c>
      <c r="J258" s="1010">
        <f t="shared" si="56"/>
        <v>0</v>
      </c>
      <c r="K258" s="1028">
        <f>'[4]barcraguyn krt.'!G32</f>
        <v>0</v>
      </c>
      <c r="L258" s="1028">
        <f>'[4]barcraguyn krt.'!H32</f>
        <v>0</v>
      </c>
      <c r="M258" s="1028">
        <f>'[4]barcraguyn krt.'!I32</f>
        <v>0</v>
      </c>
      <c r="N258" s="1038">
        <f>'[4]barcraguyn krt.'!J32</f>
        <v>0</v>
      </c>
      <c r="O258" s="1046"/>
      <c r="P258" s="1046"/>
      <c r="Q258" s="1046"/>
      <c r="R258" s="1046"/>
    </row>
    <row r="259" spans="1:18" ht="0.75" customHeight="1">
      <c r="A259" s="1029">
        <v>2942</v>
      </c>
      <c r="B259" s="1054" t="s">
        <v>490</v>
      </c>
      <c r="C259" s="1040" t="s">
        <v>184</v>
      </c>
      <c r="D259" s="1041" t="s">
        <v>182</v>
      </c>
      <c r="E259" s="1106" t="s">
        <v>514</v>
      </c>
      <c r="F259" s="1047" t="s">
        <v>515</v>
      </c>
      <c r="G259" s="1010">
        <f t="shared" si="56"/>
        <v>0</v>
      </c>
      <c r="H259" s="1010">
        <f t="shared" si="56"/>
        <v>0</v>
      </c>
      <c r="I259" s="1010">
        <f t="shared" si="56"/>
        <v>0</v>
      </c>
      <c r="J259" s="1010">
        <f t="shared" si="56"/>
        <v>0</v>
      </c>
      <c r="K259" s="1028"/>
      <c r="L259" s="1028"/>
      <c r="M259" s="1028"/>
      <c r="N259" s="1028"/>
      <c r="O259" s="1042"/>
      <c r="P259" s="1042"/>
      <c r="Q259" s="1042"/>
      <c r="R259" s="1042"/>
    </row>
    <row r="260" spans="1:18" s="1085" customFormat="1" ht="22.5" customHeight="1">
      <c r="A260" s="1092">
        <v>2950</v>
      </c>
      <c r="B260" s="1080" t="s">
        <v>490</v>
      </c>
      <c r="C260" s="1081" t="s">
        <v>219</v>
      </c>
      <c r="D260" s="1082" t="s">
        <v>188</v>
      </c>
      <c r="E260" s="1093" t="s">
        <v>516</v>
      </c>
      <c r="F260" s="1084" t="s">
        <v>517</v>
      </c>
      <c r="G260" s="1095">
        <f t="shared" si="56"/>
        <v>29112.6</v>
      </c>
      <c r="H260" s="1095">
        <f t="shared" si="56"/>
        <v>62427.199999999997</v>
      </c>
      <c r="I260" s="1095">
        <f t="shared" si="56"/>
        <v>89332.800000000003</v>
      </c>
      <c r="J260" s="1095">
        <f t="shared" si="56"/>
        <v>111396.4</v>
      </c>
      <c r="K260" s="1096">
        <f>K262+K263</f>
        <v>29112.6</v>
      </c>
      <c r="L260" s="1096">
        <f t="shared" ref="L260:R260" si="71">L262+L263</f>
        <v>62427.199999999997</v>
      </c>
      <c r="M260" s="1096">
        <f t="shared" si="71"/>
        <v>89332.800000000003</v>
      </c>
      <c r="N260" s="1096">
        <f t="shared" si="71"/>
        <v>111396.4</v>
      </c>
      <c r="O260" s="1107">
        <f t="shared" si="71"/>
        <v>0</v>
      </c>
      <c r="P260" s="1107">
        <f t="shared" si="71"/>
        <v>0</v>
      </c>
      <c r="Q260" s="1107">
        <f t="shared" si="71"/>
        <v>0</v>
      </c>
      <c r="R260" s="1107">
        <f t="shared" si="71"/>
        <v>0</v>
      </c>
    </row>
    <row r="261" spans="1:18" s="1085" customFormat="1" ht="12.75" customHeight="1">
      <c r="A261" s="1092"/>
      <c r="B261" s="1097"/>
      <c r="C261" s="1081"/>
      <c r="D261" s="1082"/>
      <c r="E261" s="1098" t="s">
        <v>194</v>
      </c>
      <c r="F261" s="1094" t="s">
        <v>518</v>
      </c>
      <c r="G261" s="1095"/>
      <c r="H261" s="1095"/>
      <c r="I261" s="1095"/>
      <c r="J261" s="1095"/>
      <c r="K261" s="1096"/>
      <c r="L261" s="1096"/>
      <c r="M261" s="1096"/>
      <c r="N261" s="1096"/>
      <c r="O261" s="1107"/>
      <c r="P261" s="1107"/>
      <c r="Q261" s="1107"/>
      <c r="R261" s="1107"/>
    </row>
    <row r="262" spans="1:18" s="1085" customFormat="1" ht="24" customHeight="1">
      <c r="A262" s="1092">
        <v>2951</v>
      </c>
      <c r="B262" s="1099" t="s">
        <v>490</v>
      </c>
      <c r="C262" s="1100" t="s">
        <v>219</v>
      </c>
      <c r="D262" s="1101" t="s">
        <v>13</v>
      </c>
      <c r="E262" s="1098" t="s">
        <v>519</v>
      </c>
      <c r="F262" s="1094"/>
      <c r="G262" s="1095">
        <f t="shared" si="56"/>
        <v>29112.6</v>
      </c>
      <c r="H262" s="1095">
        <f t="shared" si="56"/>
        <v>62427.199999999997</v>
      </c>
      <c r="I262" s="1095">
        <f t="shared" si="56"/>
        <v>89332.800000000003</v>
      </c>
      <c r="J262" s="1095">
        <f t="shared" si="56"/>
        <v>111396.4</v>
      </c>
      <c r="K262" s="1096">
        <f>'[4]yndam arvest erash'!G32</f>
        <v>29112.6</v>
      </c>
      <c r="L262" s="1096">
        <f>'[4]yndam arvest erash'!H32</f>
        <v>62427.199999999997</v>
      </c>
      <c r="M262" s="1096">
        <f>'[4]yndam arvest erash'!I32</f>
        <v>89332.800000000003</v>
      </c>
      <c r="N262" s="1096">
        <f>'[4]yndam arvest erash'!J32</f>
        <v>111396.4</v>
      </c>
      <c r="O262" s="249">
        <v>0</v>
      </c>
      <c r="P262" s="249">
        <v>0</v>
      </c>
      <c r="Q262" s="249">
        <v>0</v>
      </c>
      <c r="R262" s="249">
        <f>'[4]yndam arvest erash'!F150</f>
        <v>0</v>
      </c>
    </row>
    <row r="263" spans="1:18" ht="12" hidden="1" customHeight="1">
      <c r="A263" s="1029">
        <v>2952</v>
      </c>
      <c r="B263" s="1054" t="s">
        <v>490</v>
      </c>
      <c r="C263" s="1040" t="s">
        <v>219</v>
      </c>
      <c r="D263" s="1041" t="s">
        <v>182</v>
      </c>
      <c r="E263" s="1024" t="s">
        <v>520</v>
      </c>
      <c r="F263" s="1036"/>
      <c r="G263" s="1026">
        <f t="shared" si="56"/>
        <v>0</v>
      </c>
      <c r="H263" s="1026">
        <f t="shared" si="56"/>
        <v>0</v>
      </c>
      <c r="I263" s="1026">
        <f t="shared" si="56"/>
        <v>0</v>
      </c>
      <c r="J263" s="1026">
        <f t="shared" si="56"/>
        <v>0</v>
      </c>
      <c r="K263" s="1027"/>
      <c r="L263" s="1028"/>
      <c r="M263" s="1027"/>
      <c r="N263" s="1027"/>
      <c r="O263" s="1027"/>
      <c r="P263" s="1027"/>
      <c r="Q263" s="1027"/>
      <c r="R263" s="1027"/>
    </row>
    <row r="264" spans="1:18" ht="12" hidden="1" customHeight="1">
      <c r="A264" s="1029">
        <v>2960</v>
      </c>
      <c r="B264" s="1052" t="s">
        <v>490</v>
      </c>
      <c r="C264" s="1030" t="s">
        <v>224</v>
      </c>
      <c r="D264" s="1031" t="s">
        <v>188</v>
      </c>
      <c r="E264" s="1032" t="s">
        <v>521</v>
      </c>
      <c r="F264" s="1047" t="s">
        <v>522</v>
      </c>
      <c r="G264" s="1026">
        <f t="shared" si="56"/>
        <v>0</v>
      </c>
      <c r="H264" s="1026">
        <f t="shared" si="56"/>
        <v>0</v>
      </c>
      <c r="I264" s="1026">
        <f t="shared" si="56"/>
        <v>0</v>
      </c>
      <c r="J264" s="1026">
        <f t="shared" si="56"/>
        <v>0</v>
      </c>
      <c r="K264" s="1027">
        <f>K266</f>
        <v>0</v>
      </c>
      <c r="L264" s="1028">
        <f t="shared" ref="L264:R264" si="72">L266</f>
        <v>0</v>
      </c>
      <c r="M264" s="1027">
        <f t="shared" si="72"/>
        <v>0</v>
      </c>
      <c r="N264" s="1027">
        <f t="shared" si="72"/>
        <v>0</v>
      </c>
      <c r="O264" s="1027">
        <f t="shared" si="72"/>
        <v>0</v>
      </c>
      <c r="P264" s="1027">
        <f t="shared" si="72"/>
        <v>0</v>
      </c>
      <c r="Q264" s="1027">
        <f t="shared" si="72"/>
        <v>0</v>
      </c>
      <c r="R264" s="1027">
        <f t="shared" si="72"/>
        <v>0</v>
      </c>
    </row>
    <row r="265" spans="1:18" ht="12" hidden="1" customHeight="1">
      <c r="A265" s="1029"/>
      <c r="B265" s="1015"/>
      <c r="C265" s="1030"/>
      <c r="D265" s="1031"/>
      <c r="E265" s="1024" t="s">
        <v>194</v>
      </c>
      <c r="F265" s="1036" t="s">
        <v>523</v>
      </c>
      <c r="G265" s="1026"/>
      <c r="H265" s="1026"/>
      <c r="I265" s="1026"/>
      <c r="J265" s="1026"/>
      <c r="K265" s="1027"/>
      <c r="L265" s="1028"/>
      <c r="M265" s="1027"/>
      <c r="N265" s="1027"/>
      <c r="O265" s="1027"/>
      <c r="P265" s="1027"/>
      <c r="Q265" s="1027"/>
      <c r="R265" s="1027"/>
    </row>
    <row r="266" spans="1:18" ht="12" hidden="1" customHeight="1">
      <c r="A266" s="1029">
        <v>2961</v>
      </c>
      <c r="B266" s="1054" t="s">
        <v>490</v>
      </c>
      <c r="C266" s="1040" t="s">
        <v>224</v>
      </c>
      <c r="D266" s="1041" t="s">
        <v>13</v>
      </c>
      <c r="E266" s="1024" t="s">
        <v>521</v>
      </c>
      <c r="F266" s="1036"/>
      <c r="G266" s="1026">
        <f t="shared" si="56"/>
        <v>0</v>
      </c>
      <c r="H266" s="1026">
        <f t="shared" si="56"/>
        <v>0</v>
      </c>
      <c r="I266" s="1026">
        <f t="shared" si="56"/>
        <v>0</v>
      </c>
      <c r="J266" s="1026">
        <f t="shared" si="56"/>
        <v>0</v>
      </c>
      <c r="K266" s="1027"/>
      <c r="L266" s="1028"/>
      <c r="M266" s="1027"/>
      <c r="N266" s="1037"/>
      <c r="O266" s="1037"/>
      <c r="P266" s="1037"/>
      <c r="Q266" s="1037"/>
      <c r="R266" s="1037"/>
    </row>
    <row r="267" spans="1:18" ht="12" hidden="1" customHeight="1">
      <c r="A267" s="1029">
        <v>2970</v>
      </c>
      <c r="B267" s="1052" t="s">
        <v>490</v>
      </c>
      <c r="C267" s="1030" t="s">
        <v>229</v>
      </c>
      <c r="D267" s="1031" t="s">
        <v>188</v>
      </c>
      <c r="E267" s="1032" t="s">
        <v>524</v>
      </c>
      <c r="F267" s="1047" t="s">
        <v>525</v>
      </c>
      <c r="G267" s="1026">
        <f t="shared" ref="G267:J307" si="73">K267+O267</f>
        <v>0</v>
      </c>
      <c r="H267" s="1026">
        <f t="shared" si="73"/>
        <v>0</v>
      </c>
      <c r="I267" s="1026">
        <f t="shared" si="73"/>
        <v>0</v>
      </c>
      <c r="J267" s="1026">
        <f t="shared" si="73"/>
        <v>0</v>
      </c>
      <c r="K267" s="1027">
        <f>K269</f>
        <v>0</v>
      </c>
      <c r="L267" s="1028">
        <f t="shared" ref="L267:R267" si="74">L269</f>
        <v>0</v>
      </c>
      <c r="M267" s="1027">
        <f t="shared" si="74"/>
        <v>0</v>
      </c>
      <c r="N267" s="1027">
        <f t="shared" si="74"/>
        <v>0</v>
      </c>
      <c r="O267" s="1027">
        <f t="shared" si="74"/>
        <v>0</v>
      </c>
      <c r="P267" s="1027">
        <f t="shared" si="74"/>
        <v>0</v>
      </c>
      <c r="Q267" s="1027">
        <f t="shared" si="74"/>
        <v>0</v>
      </c>
      <c r="R267" s="1027">
        <f t="shared" si="74"/>
        <v>0</v>
      </c>
    </row>
    <row r="268" spans="1:18" ht="12" hidden="1" customHeight="1">
      <c r="A268" s="1029"/>
      <c r="B268" s="1015"/>
      <c r="C268" s="1030"/>
      <c r="D268" s="1031"/>
      <c r="E268" s="1024" t="s">
        <v>194</v>
      </c>
      <c r="F268" s="1036" t="s">
        <v>526</v>
      </c>
      <c r="G268" s="1026"/>
      <c r="H268" s="1026"/>
      <c r="I268" s="1026"/>
      <c r="J268" s="1026"/>
      <c r="K268" s="1027"/>
      <c r="L268" s="1028"/>
      <c r="M268" s="1027"/>
      <c r="N268" s="1027"/>
      <c r="O268" s="1027"/>
      <c r="P268" s="1027"/>
      <c r="Q268" s="1027"/>
      <c r="R268" s="1027"/>
    </row>
    <row r="269" spans="1:18" ht="12" hidden="1" customHeight="1">
      <c r="A269" s="1029">
        <v>2971</v>
      </c>
      <c r="B269" s="1054" t="s">
        <v>490</v>
      </c>
      <c r="C269" s="1040" t="s">
        <v>229</v>
      </c>
      <c r="D269" s="1041" t="s">
        <v>13</v>
      </c>
      <c r="E269" s="1024" t="s">
        <v>524</v>
      </c>
      <c r="F269" s="1036"/>
      <c r="G269" s="1026">
        <f t="shared" si="73"/>
        <v>0</v>
      </c>
      <c r="H269" s="1026">
        <f t="shared" si="73"/>
        <v>0</v>
      </c>
      <c r="I269" s="1026">
        <f t="shared" si="73"/>
        <v>0</v>
      </c>
      <c r="J269" s="1026">
        <f t="shared" si="73"/>
        <v>0</v>
      </c>
      <c r="K269" s="1027"/>
      <c r="L269" s="1028"/>
      <c r="M269" s="1027"/>
      <c r="N269" s="1037"/>
      <c r="O269" s="1037"/>
      <c r="P269" s="1037"/>
      <c r="Q269" s="1037"/>
      <c r="R269" s="1037"/>
    </row>
    <row r="270" spans="1:18" ht="12" hidden="1" customHeight="1">
      <c r="A270" s="1029">
        <v>2980</v>
      </c>
      <c r="B270" s="1052" t="s">
        <v>490</v>
      </c>
      <c r="C270" s="1030" t="s">
        <v>231</v>
      </c>
      <c r="D270" s="1031" t="s">
        <v>188</v>
      </c>
      <c r="E270" s="1032" t="s">
        <v>527</v>
      </c>
      <c r="F270" s="1047" t="s">
        <v>526</v>
      </c>
      <c r="G270" s="1026">
        <f t="shared" si="73"/>
        <v>0</v>
      </c>
      <c r="H270" s="1026">
        <f t="shared" si="73"/>
        <v>0</v>
      </c>
      <c r="I270" s="1026">
        <f t="shared" si="73"/>
        <v>0</v>
      </c>
      <c r="J270" s="1026">
        <f t="shared" si="73"/>
        <v>0</v>
      </c>
      <c r="K270" s="1027">
        <f>K272</f>
        <v>0</v>
      </c>
      <c r="L270" s="1028">
        <f t="shared" ref="L270:R270" si="75">L272</f>
        <v>0</v>
      </c>
      <c r="M270" s="1027">
        <f t="shared" si="75"/>
        <v>0</v>
      </c>
      <c r="N270" s="1027">
        <f t="shared" si="75"/>
        <v>0</v>
      </c>
      <c r="O270" s="1027">
        <f t="shared" si="75"/>
        <v>0</v>
      </c>
      <c r="P270" s="1027">
        <f t="shared" si="75"/>
        <v>0</v>
      </c>
      <c r="Q270" s="1027">
        <f t="shared" si="75"/>
        <v>0</v>
      </c>
      <c r="R270" s="1027">
        <f t="shared" si="75"/>
        <v>0</v>
      </c>
    </row>
    <row r="271" spans="1:18" ht="12" hidden="1" customHeight="1">
      <c r="A271" s="1029"/>
      <c r="B271" s="1015"/>
      <c r="C271" s="1030"/>
      <c r="D271" s="1031"/>
      <c r="E271" s="1024" t="s">
        <v>194</v>
      </c>
      <c r="F271" s="1036" t="s">
        <v>528</v>
      </c>
      <c r="G271" s="1026"/>
      <c r="H271" s="1026"/>
      <c r="I271" s="1026"/>
      <c r="J271" s="1026"/>
      <c r="K271" s="1027"/>
      <c r="L271" s="1028"/>
      <c r="M271" s="1027"/>
      <c r="N271" s="1027"/>
      <c r="O271" s="1027"/>
      <c r="P271" s="1027"/>
      <c r="Q271" s="1027"/>
      <c r="R271" s="1027"/>
    </row>
    <row r="272" spans="1:18" ht="12" hidden="1" customHeight="1">
      <c r="A272" s="1029">
        <v>2981</v>
      </c>
      <c r="B272" s="1054" t="s">
        <v>490</v>
      </c>
      <c r="C272" s="1040" t="s">
        <v>231</v>
      </c>
      <c r="D272" s="1041" t="s">
        <v>13</v>
      </c>
      <c r="E272" s="1024" t="s">
        <v>527</v>
      </c>
      <c r="F272" s="1036"/>
      <c r="G272" s="1026">
        <f t="shared" si="73"/>
        <v>0</v>
      </c>
      <c r="H272" s="1026">
        <f t="shared" si="73"/>
        <v>0</v>
      </c>
      <c r="I272" s="1026">
        <f t="shared" si="73"/>
        <v>0</v>
      </c>
      <c r="J272" s="1026">
        <f t="shared" si="73"/>
        <v>0</v>
      </c>
      <c r="K272" s="1027"/>
      <c r="L272" s="1028"/>
      <c r="M272" s="1027"/>
      <c r="N272" s="1037"/>
      <c r="O272" s="1037"/>
      <c r="P272" s="1037"/>
      <c r="Q272" s="1037"/>
      <c r="R272" s="1037"/>
    </row>
    <row r="273" spans="1:18" ht="48.75" customHeight="1">
      <c r="A273" s="1049">
        <v>3000</v>
      </c>
      <c r="B273" s="1052" t="s">
        <v>529</v>
      </c>
      <c r="C273" s="1030" t="s">
        <v>188</v>
      </c>
      <c r="D273" s="1031" t="s">
        <v>188</v>
      </c>
      <c r="E273" s="1053" t="s">
        <v>530</v>
      </c>
      <c r="F273" s="1047" t="s">
        <v>531</v>
      </c>
      <c r="G273" s="1009">
        <f t="shared" si="73"/>
        <v>1600</v>
      </c>
      <c r="H273" s="1009">
        <f t="shared" si="73"/>
        <v>3050</v>
      </c>
      <c r="I273" s="1009">
        <f t="shared" si="73"/>
        <v>4225</v>
      </c>
      <c r="J273" s="1009">
        <f t="shared" si="73"/>
        <v>5300</v>
      </c>
      <c r="K273" s="1042">
        <f>K275+K279+K282+K285+K288+K291+K294+K297+K301</f>
        <v>1600</v>
      </c>
      <c r="L273" s="1028">
        <f t="shared" ref="L273:R273" si="76">L275+L279+L282+L285+L288+L291+L294+L297+L301</f>
        <v>3050</v>
      </c>
      <c r="M273" s="1042">
        <f t="shared" si="76"/>
        <v>4225</v>
      </c>
      <c r="N273" s="1042">
        <f t="shared" si="76"/>
        <v>5300</v>
      </c>
      <c r="O273" s="1042">
        <f t="shared" si="76"/>
        <v>0</v>
      </c>
      <c r="P273" s="1042">
        <f t="shared" si="76"/>
        <v>0</v>
      </c>
      <c r="Q273" s="1042">
        <f t="shared" si="76"/>
        <v>0</v>
      </c>
      <c r="R273" s="1042">
        <f t="shared" si="76"/>
        <v>0</v>
      </c>
    </row>
    <row r="274" spans="1:18" ht="12.75" customHeight="1">
      <c r="A274" s="1023"/>
      <c r="B274" s="1015"/>
      <c r="C274" s="1016"/>
      <c r="D274" s="1017"/>
      <c r="E274" s="1024" t="s">
        <v>191</v>
      </c>
      <c r="F274" s="1050" t="s">
        <v>532</v>
      </c>
      <c r="G274" s="1009"/>
      <c r="H274" s="1009"/>
      <c r="I274" s="1009"/>
      <c r="J274" s="1009"/>
      <c r="K274" s="1009"/>
      <c r="L274" s="1010"/>
      <c r="M274" s="1009"/>
      <c r="N274" s="1009"/>
      <c r="O274" s="1009"/>
      <c r="P274" s="1009"/>
      <c r="Q274" s="1009"/>
      <c r="R274" s="1009"/>
    </row>
    <row r="275" spans="1:18" ht="12" hidden="1" customHeight="1">
      <c r="A275" s="1029">
        <v>3010</v>
      </c>
      <c r="B275" s="1052" t="s">
        <v>529</v>
      </c>
      <c r="C275" s="1030" t="s">
        <v>13</v>
      </c>
      <c r="D275" s="1031" t="s">
        <v>188</v>
      </c>
      <c r="E275" s="1032" t="s">
        <v>533</v>
      </c>
      <c r="F275" s="1025"/>
      <c r="G275" s="1009">
        <f t="shared" si="73"/>
        <v>0</v>
      </c>
      <c r="H275" s="1009">
        <f t="shared" si="73"/>
        <v>0</v>
      </c>
      <c r="I275" s="1009">
        <f t="shared" si="73"/>
        <v>0</v>
      </c>
      <c r="J275" s="1009">
        <f t="shared" si="73"/>
        <v>0</v>
      </c>
      <c r="K275" s="1042">
        <f>K277+K278</f>
        <v>0</v>
      </c>
      <c r="L275" s="1028">
        <f t="shared" ref="L275:R275" si="77">L277+L278</f>
        <v>0</v>
      </c>
      <c r="M275" s="1042">
        <f t="shared" si="77"/>
        <v>0</v>
      </c>
      <c r="N275" s="1042">
        <f t="shared" si="77"/>
        <v>0</v>
      </c>
      <c r="O275" s="1042">
        <f t="shared" si="77"/>
        <v>0</v>
      </c>
      <c r="P275" s="1042">
        <f t="shared" si="77"/>
        <v>0</v>
      </c>
      <c r="Q275" s="1042">
        <f t="shared" si="77"/>
        <v>0</v>
      </c>
      <c r="R275" s="1042">
        <f t="shared" si="77"/>
        <v>0</v>
      </c>
    </row>
    <row r="276" spans="1:18" ht="12" hidden="1" customHeight="1">
      <c r="A276" s="1029"/>
      <c r="B276" s="1015"/>
      <c r="C276" s="1030"/>
      <c r="D276" s="1031"/>
      <c r="E276" s="1024" t="s">
        <v>194</v>
      </c>
      <c r="F276" s="1036" t="s">
        <v>534</v>
      </c>
      <c r="G276" s="1009"/>
      <c r="H276" s="1009"/>
      <c r="I276" s="1009"/>
      <c r="J276" s="1009"/>
      <c r="K276" s="1042"/>
      <c r="L276" s="1028"/>
      <c r="M276" s="1042"/>
      <c r="N276" s="1042"/>
      <c r="O276" s="1042"/>
      <c r="P276" s="1042"/>
      <c r="Q276" s="1042"/>
      <c r="R276" s="1042"/>
    </row>
    <row r="277" spans="1:18" ht="12" hidden="1" customHeight="1">
      <c r="A277" s="1029">
        <v>3011</v>
      </c>
      <c r="B277" s="1054" t="s">
        <v>529</v>
      </c>
      <c r="C277" s="1040" t="s">
        <v>13</v>
      </c>
      <c r="D277" s="1041" t="s">
        <v>13</v>
      </c>
      <c r="E277" s="1024" t="s">
        <v>535</v>
      </c>
      <c r="F277" s="1036"/>
      <c r="G277" s="1009">
        <f t="shared" si="73"/>
        <v>0</v>
      </c>
      <c r="H277" s="1009">
        <f t="shared" si="73"/>
        <v>0</v>
      </c>
      <c r="I277" s="1009">
        <f t="shared" si="73"/>
        <v>0</v>
      </c>
      <c r="J277" s="1009">
        <f t="shared" si="73"/>
        <v>0</v>
      </c>
      <c r="K277" s="1042"/>
      <c r="L277" s="1028"/>
      <c r="M277" s="1042"/>
      <c r="N277" s="1046"/>
      <c r="O277" s="1046"/>
      <c r="P277" s="1046"/>
      <c r="Q277" s="1046"/>
      <c r="R277" s="1046"/>
    </row>
    <row r="278" spans="1:18" ht="12" hidden="1" customHeight="1">
      <c r="A278" s="1029">
        <v>3012</v>
      </c>
      <c r="B278" s="1054" t="s">
        <v>529</v>
      </c>
      <c r="C278" s="1040" t="s">
        <v>13</v>
      </c>
      <c r="D278" s="1041" t="s">
        <v>182</v>
      </c>
      <c r="E278" s="1024" t="s">
        <v>536</v>
      </c>
      <c r="F278" s="1047" t="s">
        <v>537</v>
      </c>
      <c r="G278" s="1009">
        <f t="shared" si="73"/>
        <v>0</v>
      </c>
      <c r="H278" s="1009">
        <f t="shared" si="73"/>
        <v>0</v>
      </c>
      <c r="I278" s="1009">
        <f t="shared" si="73"/>
        <v>0</v>
      </c>
      <c r="J278" s="1009">
        <f t="shared" si="73"/>
        <v>0</v>
      </c>
      <c r="K278" s="1042"/>
      <c r="L278" s="1028"/>
      <c r="M278" s="1042"/>
      <c r="N278" s="1042"/>
      <c r="O278" s="1042"/>
      <c r="P278" s="1042"/>
      <c r="Q278" s="1042"/>
      <c r="R278" s="1042"/>
    </row>
    <row r="279" spans="1:18" ht="12" hidden="1" customHeight="1">
      <c r="A279" s="1029">
        <v>3020</v>
      </c>
      <c r="B279" s="1052" t="s">
        <v>529</v>
      </c>
      <c r="C279" s="1030" t="s">
        <v>182</v>
      </c>
      <c r="D279" s="1031" t="s">
        <v>188</v>
      </c>
      <c r="E279" s="1032" t="s">
        <v>538</v>
      </c>
      <c r="F279" s="1047" t="s">
        <v>539</v>
      </c>
      <c r="G279" s="1009">
        <f t="shared" si="73"/>
        <v>0</v>
      </c>
      <c r="H279" s="1009">
        <f t="shared" si="73"/>
        <v>0</v>
      </c>
      <c r="I279" s="1009">
        <f t="shared" si="73"/>
        <v>0</v>
      </c>
      <c r="J279" s="1009">
        <f t="shared" si="73"/>
        <v>0</v>
      </c>
      <c r="K279" s="1042">
        <f>K281</f>
        <v>0</v>
      </c>
      <c r="L279" s="1028">
        <f t="shared" ref="L279:R279" si="78">L281</f>
        <v>0</v>
      </c>
      <c r="M279" s="1042">
        <f t="shared" si="78"/>
        <v>0</v>
      </c>
      <c r="N279" s="1042">
        <f t="shared" si="78"/>
        <v>0</v>
      </c>
      <c r="O279" s="1042">
        <f t="shared" si="78"/>
        <v>0</v>
      </c>
      <c r="P279" s="1042">
        <f t="shared" si="78"/>
        <v>0</v>
      </c>
      <c r="Q279" s="1042">
        <f t="shared" si="78"/>
        <v>0</v>
      </c>
      <c r="R279" s="1042">
        <f t="shared" si="78"/>
        <v>0</v>
      </c>
    </row>
    <row r="280" spans="1:18" ht="12" hidden="1" customHeight="1">
      <c r="A280" s="1029"/>
      <c r="B280" s="1015"/>
      <c r="C280" s="1030"/>
      <c r="D280" s="1031"/>
      <c r="E280" s="1024" t="s">
        <v>194</v>
      </c>
      <c r="F280" s="1036" t="s">
        <v>540</v>
      </c>
      <c r="G280" s="1009"/>
      <c r="H280" s="1009"/>
      <c r="I280" s="1009"/>
      <c r="J280" s="1009"/>
      <c r="K280" s="1042"/>
      <c r="L280" s="1028"/>
      <c r="M280" s="1042"/>
      <c r="N280" s="1042"/>
      <c r="O280" s="1042"/>
      <c r="P280" s="1042"/>
      <c r="Q280" s="1042"/>
      <c r="R280" s="1042"/>
    </row>
    <row r="281" spans="1:18" ht="12" hidden="1" customHeight="1">
      <c r="A281" s="1029">
        <v>3021</v>
      </c>
      <c r="B281" s="1054" t="s">
        <v>529</v>
      </c>
      <c r="C281" s="1040" t="s">
        <v>182</v>
      </c>
      <c r="D281" s="1041" t="s">
        <v>13</v>
      </c>
      <c r="E281" s="1024" t="s">
        <v>538</v>
      </c>
      <c r="F281" s="1036"/>
      <c r="G281" s="1009">
        <f t="shared" si="73"/>
        <v>0</v>
      </c>
      <c r="H281" s="1009">
        <f t="shared" si="73"/>
        <v>0</v>
      </c>
      <c r="I281" s="1009">
        <f t="shared" si="73"/>
        <v>0</v>
      </c>
      <c r="J281" s="1009">
        <f t="shared" si="73"/>
        <v>0</v>
      </c>
      <c r="K281" s="1042"/>
      <c r="L281" s="1028"/>
      <c r="M281" s="1042"/>
      <c r="N281" s="1046"/>
      <c r="O281" s="1046"/>
      <c r="P281" s="1046"/>
      <c r="Q281" s="1046"/>
      <c r="R281" s="1046"/>
    </row>
    <row r="282" spans="1:18" ht="12" hidden="1" customHeight="1">
      <c r="A282" s="1029">
        <v>3030</v>
      </c>
      <c r="B282" s="1052" t="s">
        <v>529</v>
      </c>
      <c r="C282" s="1030" t="s">
        <v>183</v>
      </c>
      <c r="D282" s="1031" t="s">
        <v>188</v>
      </c>
      <c r="E282" s="1032" t="s">
        <v>541</v>
      </c>
      <c r="F282" s="1047" t="s">
        <v>542</v>
      </c>
      <c r="G282" s="1009">
        <f t="shared" si="73"/>
        <v>0</v>
      </c>
      <c r="H282" s="1009">
        <f t="shared" si="73"/>
        <v>0</v>
      </c>
      <c r="I282" s="1009">
        <f t="shared" si="73"/>
        <v>0</v>
      </c>
      <c r="J282" s="1009">
        <f t="shared" si="73"/>
        <v>0</v>
      </c>
      <c r="K282" s="1042">
        <f>K284</f>
        <v>0</v>
      </c>
      <c r="L282" s="1028">
        <f t="shared" ref="L282:R282" si="79">L284</f>
        <v>0</v>
      </c>
      <c r="M282" s="1042">
        <f t="shared" si="79"/>
        <v>0</v>
      </c>
      <c r="N282" s="1042">
        <f t="shared" si="79"/>
        <v>0</v>
      </c>
      <c r="O282" s="1042">
        <f t="shared" si="79"/>
        <v>0</v>
      </c>
      <c r="P282" s="1042">
        <f t="shared" si="79"/>
        <v>0</v>
      </c>
      <c r="Q282" s="1042">
        <f t="shared" si="79"/>
        <v>0</v>
      </c>
      <c r="R282" s="1042">
        <f t="shared" si="79"/>
        <v>0</v>
      </c>
    </row>
    <row r="283" spans="1:18" ht="12" hidden="1" customHeight="1">
      <c r="A283" s="1029"/>
      <c r="B283" s="1015"/>
      <c r="C283" s="1030"/>
      <c r="D283" s="1031"/>
      <c r="E283" s="1024" t="s">
        <v>194</v>
      </c>
      <c r="F283" s="1036" t="s">
        <v>543</v>
      </c>
      <c r="G283" s="1009"/>
      <c r="H283" s="1009"/>
      <c r="I283" s="1009"/>
      <c r="J283" s="1009"/>
      <c r="K283" s="1042"/>
      <c r="L283" s="1028"/>
      <c r="M283" s="1042"/>
      <c r="N283" s="1042"/>
      <c r="O283" s="1042"/>
      <c r="P283" s="1042"/>
      <c r="Q283" s="1042"/>
      <c r="R283" s="1042"/>
    </row>
    <row r="284" spans="1:18" ht="12" hidden="1" customHeight="1">
      <c r="A284" s="1029">
        <v>3031</v>
      </c>
      <c r="B284" s="1054" t="s">
        <v>529</v>
      </c>
      <c r="C284" s="1040" t="s">
        <v>183</v>
      </c>
      <c r="D284" s="1041" t="s">
        <v>13</v>
      </c>
      <c r="E284" s="1024" t="s">
        <v>541</v>
      </c>
      <c r="F284" s="1036"/>
      <c r="G284" s="1009">
        <f t="shared" si="73"/>
        <v>0</v>
      </c>
      <c r="H284" s="1009">
        <f t="shared" si="73"/>
        <v>0</v>
      </c>
      <c r="I284" s="1009">
        <f t="shared" si="73"/>
        <v>0</v>
      </c>
      <c r="J284" s="1009">
        <f t="shared" si="73"/>
        <v>0</v>
      </c>
      <c r="K284" s="1042"/>
      <c r="L284" s="1028"/>
      <c r="M284" s="1042"/>
      <c r="N284" s="1046"/>
      <c r="O284" s="1046"/>
      <c r="P284" s="1046"/>
      <c r="Q284" s="1046"/>
      <c r="R284" s="1046"/>
    </row>
    <row r="285" spans="1:18" ht="12" hidden="1" customHeight="1">
      <c r="A285" s="1029">
        <v>3040</v>
      </c>
      <c r="B285" s="1052" t="s">
        <v>529</v>
      </c>
      <c r="C285" s="1030" t="s">
        <v>184</v>
      </c>
      <c r="D285" s="1031" t="s">
        <v>188</v>
      </c>
      <c r="E285" s="1032" t="s">
        <v>544</v>
      </c>
      <c r="F285" s="1036"/>
      <c r="G285" s="1009">
        <f t="shared" si="73"/>
        <v>0</v>
      </c>
      <c r="H285" s="1009">
        <f t="shared" si="73"/>
        <v>0</v>
      </c>
      <c r="I285" s="1009">
        <f t="shared" si="73"/>
        <v>0</v>
      </c>
      <c r="J285" s="1009">
        <f t="shared" si="73"/>
        <v>0</v>
      </c>
      <c r="K285" s="1046">
        <f>K287</f>
        <v>0</v>
      </c>
      <c r="L285" s="1038">
        <f t="shared" ref="L285:R285" si="80">L287</f>
        <v>0</v>
      </c>
      <c r="M285" s="1046">
        <f t="shared" si="80"/>
        <v>0</v>
      </c>
      <c r="N285" s="1046">
        <f t="shared" si="80"/>
        <v>0</v>
      </c>
      <c r="O285" s="1046">
        <f t="shared" si="80"/>
        <v>0</v>
      </c>
      <c r="P285" s="1046">
        <f t="shared" si="80"/>
        <v>0</v>
      </c>
      <c r="Q285" s="1046">
        <f t="shared" si="80"/>
        <v>0</v>
      </c>
      <c r="R285" s="1046">
        <f t="shared" si="80"/>
        <v>0</v>
      </c>
    </row>
    <row r="286" spans="1:18" ht="12" hidden="1" customHeight="1">
      <c r="A286" s="1029"/>
      <c r="B286" s="1015"/>
      <c r="C286" s="1030"/>
      <c r="D286" s="1031"/>
      <c r="E286" s="1024" t="s">
        <v>194</v>
      </c>
      <c r="F286" s="1036" t="s">
        <v>545</v>
      </c>
      <c r="G286" s="1009"/>
      <c r="H286" s="1009"/>
      <c r="I286" s="1009"/>
      <c r="J286" s="1009"/>
      <c r="K286" s="1042"/>
      <c r="L286" s="1028"/>
      <c r="M286" s="1042"/>
      <c r="N286" s="1042"/>
      <c r="O286" s="1042"/>
      <c r="P286" s="1042"/>
      <c r="Q286" s="1042"/>
      <c r="R286" s="1042"/>
    </row>
    <row r="287" spans="1:18" ht="12" hidden="1" customHeight="1">
      <c r="A287" s="1029">
        <v>3041</v>
      </c>
      <c r="B287" s="1054" t="s">
        <v>529</v>
      </c>
      <c r="C287" s="1040" t="s">
        <v>184</v>
      </c>
      <c r="D287" s="1041" t="s">
        <v>13</v>
      </c>
      <c r="E287" s="1024" t="s">
        <v>544</v>
      </c>
      <c r="F287" s="1036"/>
      <c r="G287" s="1009">
        <f t="shared" si="73"/>
        <v>0</v>
      </c>
      <c r="H287" s="1009">
        <f t="shared" si="73"/>
        <v>0</v>
      </c>
      <c r="I287" s="1009">
        <f t="shared" si="73"/>
        <v>0</v>
      </c>
      <c r="J287" s="1009">
        <f t="shared" si="73"/>
        <v>0</v>
      </c>
      <c r="K287" s="1042"/>
      <c r="L287" s="1028"/>
      <c r="M287" s="1042"/>
      <c r="N287" s="1046"/>
      <c r="O287" s="1046"/>
      <c r="P287" s="1046"/>
      <c r="Q287" s="1046"/>
      <c r="R287" s="1046"/>
    </row>
    <row r="288" spans="1:18" ht="12" hidden="1" customHeight="1">
      <c r="A288" s="1029">
        <v>3050</v>
      </c>
      <c r="B288" s="1052" t="s">
        <v>529</v>
      </c>
      <c r="C288" s="1030" t="s">
        <v>219</v>
      </c>
      <c r="D288" s="1031" t="s">
        <v>188</v>
      </c>
      <c r="E288" s="1032" t="s">
        <v>546</v>
      </c>
      <c r="F288" s="1047" t="s">
        <v>547</v>
      </c>
      <c r="G288" s="1009">
        <f t="shared" si="73"/>
        <v>0</v>
      </c>
      <c r="H288" s="1009">
        <f t="shared" si="73"/>
        <v>0</v>
      </c>
      <c r="I288" s="1009">
        <f t="shared" si="73"/>
        <v>0</v>
      </c>
      <c r="J288" s="1009">
        <f t="shared" si="73"/>
        <v>0</v>
      </c>
      <c r="K288" s="1042">
        <f>K290</f>
        <v>0</v>
      </c>
      <c r="L288" s="1028">
        <f t="shared" ref="L288:R288" si="81">L290</f>
        <v>0</v>
      </c>
      <c r="M288" s="1042">
        <f t="shared" si="81"/>
        <v>0</v>
      </c>
      <c r="N288" s="1042">
        <f t="shared" si="81"/>
        <v>0</v>
      </c>
      <c r="O288" s="1042">
        <f t="shared" si="81"/>
        <v>0</v>
      </c>
      <c r="P288" s="1042">
        <f t="shared" si="81"/>
        <v>0</v>
      </c>
      <c r="Q288" s="1042">
        <f t="shared" si="81"/>
        <v>0</v>
      </c>
      <c r="R288" s="1042">
        <f t="shared" si="81"/>
        <v>0</v>
      </c>
    </row>
    <row r="289" spans="1:18" ht="12" hidden="1" customHeight="1">
      <c r="A289" s="1029"/>
      <c r="B289" s="1015"/>
      <c r="C289" s="1030"/>
      <c r="D289" s="1031"/>
      <c r="E289" s="1024" t="s">
        <v>194</v>
      </c>
      <c r="F289" s="1036" t="s">
        <v>548</v>
      </c>
      <c r="G289" s="1009"/>
      <c r="H289" s="1009"/>
      <c r="I289" s="1009"/>
      <c r="J289" s="1009"/>
      <c r="K289" s="1042"/>
      <c r="L289" s="1028"/>
      <c r="M289" s="1042"/>
      <c r="N289" s="1042"/>
      <c r="O289" s="1042"/>
      <c r="P289" s="1042"/>
      <c r="Q289" s="1042"/>
      <c r="R289" s="1042"/>
    </row>
    <row r="290" spans="1:18" ht="12" hidden="1" customHeight="1">
      <c r="A290" s="1029">
        <v>3051</v>
      </c>
      <c r="B290" s="1054" t="s">
        <v>529</v>
      </c>
      <c r="C290" s="1040" t="s">
        <v>219</v>
      </c>
      <c r="D290" s="1041" t="s">
        <v>13</v>
      </c>
      <c r="E290" s="1024" t="s">
        <v>546</v>
      </c>
      <c r="F290" s="1036"/>
      <c r="G290" s="1009">
        <f t="shared" si="73"/>
        <v>0</v>
      </c>
      <c r="H290" s="1009">
        <f t="shared" si="73"/>
        <v>0</v>
      </c>
      <c r="I290" s="1009">
        <f t="shared" si="73"/>
        <v>0</v>
      </c>
      <c r="J290" s="1009">
        <f t="shared" si="73"/>
        <v>0</v>
      </c>
      <c r="K290" s="1042"/>
      <c r="L290" s="1028"/>
      <c r="M290" s="1042"/>
      <c r="N290" s="1046"/>
      <c r="O290" s="1046"/>
      <c r="P290" s="1046"/>
      <c r="Q290" s="1046"/>
      <c r="R290" s="1046"/>
    </row>
    <row r="291" spans="1:18" ht="12" hidden="1" customHeight="1">
      <c r="A291" s="1029">
        <v>3060</v>
      </c>
      <c r="B291" s="1052" t="s">
        <v>529</v>
      </c>
      <c r="C291" s="1030" t="s">
        <v>224</v>
      </c>
      <c r="D291" s="1031" t="s">
        <v>188</v>
      </c>
      <c r="E291" s="1032" t="s">
        <v>549</v>
      </c>
      <c r="F291" s="1047" t="s">
        <v>548</v>
      </c>
      <c r="G291" s="1009">
        <f t="shared" si="73"/>
        <v>0</v>
      </c>
      <c r="H291" s="1009">
        <f t="shared" si="73"/>
        <v>0</v>
      </c>
      <c r="I291" s="1009">
        <f t="shared" si="73"/>
        <v>0</v>
      </c>
      <c r="J291" s="1009">
        <f t="shared" si="73"/>
        <v>0</v>
      </c>
      <c r="K291" s="1042">
        <f>K293</f>
        <v>0</v>
      </c>
      <c r="L291" s="1028">
        <f t="shared" ref="L291:R291" si="82">L293</f>
        <v>0</v>
      </c>
      <c r="M291" s="1042">
        <f t="shared" si="82"/>
        <v>0</v>
      </c>
      <c r="N291" s="1042">
        <f t="shared" si="82"/>
        <v>0</v>
      </c>
      <c r="O291" s="1042">
        <f t="shared" si="82"/>
        <v>0</v>
      </c>
      <c r="P291" s="1042">
        <f t="shared" si="82"/>
        <v>0</v>
      </c>
      <c r="Q291" s="1042">
        <f t="shared" si="82"/>
        <v>0</v>
      </c>
      <c r="R291" s="1042">
        <f t="shared" si="82"/>
        <v>0</v>
      </c>
    </row>
    <row r="292" spans="1:18" ht="12" hidden="1" customHeight="1">
      <c r="A292" s="1029"/>
      <c r="B292" s="1015"/>
      <c r="C292" s="1030"/>
      <c r="D292" s="1031"/>
      <c r="E292" s="1024" t="s">
        <v>194</v>
      </c>
      <c r="F292" s="1036" t="s">
        <v>550</v>
      </c>
      <c r="G292" s="1009"/>
      <c r="H292" s="1009"/>
      <c r="I292" s="1009"/>
      <c r="J292" s="1009"/>
      <c r="K292" s="1042"/>
      <c r="L292" s="1028"/>
      <c r="M292" s="1042"/>
      <c r="N292" s="1042"/>
      <c r="O292" s="1042"/>
      <c r="P292" s="1042"/>
      <c r="Q292" s="1042"/>
      <c r="R292" s="1042"/>
    </row>
    <row r="293" spans="1:18" ht="12" hidden="1" customHeight="1">
      <c r="A293" s="1029">
        <v>3061</v>
      </c>
      <c r="B293" s="1054" t="s">
        <v>529</v>
      </c>
      <c r="C293" s="1040" t="s">
        <v>224</v>
      </c>
      <c r="D293" s="1041" t="s">
        <v>13</v>
      </c>
      <c r="E293" s="1024" t="s">
        <v>549</v>
      </c>
      <c r="F293" s="1036"/>
      <c r="G293" s="1009">
        <f t="shared" si="73"/>
        <v>0</v>
      </c>
      <c r="H293" s="1009">
        <f t="shared" si="73"/>
        <v>0</v>
      </c>
      <c r="I293" s="1009">
        <f t="shared" si="73"/>
        <v>0</v>
      </c>
      <c r="J293" s="1009">
        <f t="shared" si="73"/>
        <v>0</v>
      </c>
      <c r="K293" s="1042"/>
      <c r="L293" s="1028"/>
      <c r="M293" s="1042"/>
      <c r="N293" s="1046"/>
      <c r="O293" s="1046"/>
      <c r="P293" s="1046"/>
      <c r="Q293" s="1046"/>
      <c r="R293" s="1046"/>
    </row>
    <row r="294" spans="1:18" ht="29.25" customHeight="1">
      <c r="A294" s="1029">
        <v>3070</v>
      </c>
      <c r="B294" s="1052" t="s">
        <v>529</v>
      </c>
      <c r="C294" s="1030" t="s">
        <v>229</v>
      </c>
      <c r="D294" s="1031" t="s">
        <v>188</v>
      </c>
      <c r="E294" s="1032" t="s">
        <v>551</v>
      </c>
      <c r="F294" s="1047" t="s">
        <v>550</v>
      </c>
      <c r="G294" s="1009">
        <f t="shared" si="73"/>
        <v>1600</v>
      </c>
      <c r="H294" s="1009">
        <f t="shared" si="73"/>
        <v>3050</v>
      </c>
      <c r="I294" s="1009">
        <f t="shared" si="73"/>
        <v>4225</v>
      </c>
      <c r="J294" s="1009">
        <f t="shared" si="73"/>
        <v>5300</v>
      </c>
      <c r="K294" s="1042">
        <f>K296</f>
        <v>1600</v>
      </c>
      <c r="L294" s="1028">
        <f t="shared" ref="L294:R294" si="83">L296</f>
        <v>3050</v>
      </c>
      <c r="M294" s="1042">
        <f t="shared" si="83"/>
        <v>4225</v>
      </c>
      <c r="N294" s="1042">
        <f t="shared" si="83"/>
        <v>5300</v>
      </c>
      <c r="O294" s="1042">
        <f t="shared" si="83"/>
        <v>0</v>
      </c>
      <c r="P294" s="1042">
        <f t="shared" si="83"/>
        <v>0</v>
      </c>
      <c r="Q294" s="1042">
        <f t="shared" si="83"/>
        <v>0</v>
      </c>
      <c r="R294" s="1042">
        <f t="shared" si="83"/>
        <v>0</v>
      </c>
    </row>
    <row r="295" spans="1:18" ht="9.75" customHeight="1">
      <c r="A295" s="1029"/>
      <c r="B295" s="1015"/>
      <c r="C295" s="1030"/>
      <c r="D295" s="1031"/>
      <c r="E295" s="1024" t="s">
        <v>194</v>
      </c>
      <c r="F295" s="1036" t="s">
        <v>552</v>
      </c>
      <c r="G295" s="1009"/>
      <c r="H295" s="1009"/>
      <c r="I295" s="1009"/>
      <c r="J295" s="1009"/>
      <c r="K295" s="1042"/>
      <c r="L295" s="1028"/>
      <c r="M295" s="1042"/>
      <c r="N295" s="1042"/>
      <c r="O295" s="1042"/>
      <c r="P295" s="1042"/>
      <c r="Q295" s="1042"/>
      <c r="R295" s="1042"/>
    </row>
    <row r="296" spans="1:18" ht="15.75" customHeight="1">
      <c r="A296" s="1029">
        <v>3071</v>
      </c>
      <c r="B296" s="1054" t="s">
        <v>529</v>
      </c>
      <c r="C296" s="1040" t="s">
        <v>229</v>
      </c>
      <c r="D296" s="1041" t="s">
        <v>13</v>
      </c>
      <c r="E296" s="1024" t="s">
        <v>551</v>
      </c>
      <c r="F296" s="1036"/>
      <c r="G296" s="1009">
        <f t="shared" si="73"/>
        <v>1600</v>
      </c>
      <c r="H296" s="1009">
        <f t="shared" si="73"/>
        <v>3050</v>
      </c>
      <c r="I296" s="1009">
        <f t="shared" si="73"/>
        <v>4225</v>
      </c>
      <c r="J296" s="1009">
        <f t="shared" si="73"/>
        <v>5300</v>
      </c>
      <c r="K296" s="1042">
        <f>'[4]soc ogn'!G32+'[4]nvir. b`h'!G133</f>
        <v>1600</v>
      </c>
      <c r="L296" s="1028">
        <f>'[4]soc ogn'!H32+'[4]nvir. b`h'!H133</f>
        <v>3050</v>
      </c>
      <c r="M296" s="1042">
        <f>'[4]soc ogn'!I32+'[4]nvir. b`h'!I32</f>
        <v>4225</v>
      </c>
      <c r="N296" s="1042">
        <f>'[4]soc ogn'!J32+'[4]nvir. b`h'!F32</f>
        <v>5300</v>
      </c>
      <c r="O296" s="1046">
        <f>'[4]soc ogn'!G150</f>
        <v>0</v>
      </c>
      <c r="P296" s="1046">
        <f>'[4]soc ogn'!H150</f>
        <v>0</v>
      </c>
      <c r="Q296" s="1046">
        <f>'[4]soc ogn'!I150</f>
        <v>0</v>
      </c>
      <c r="R296" s="1046">
        <f>'[4]soc ogn'!J150</f>
        <v>0</v>
      </c>
    </row>
    <row r="297" spans="1:18" ht="12" hidden="1" customHeight="1">
      <c r="A297" s="1029">
        <v>3080</v>
      </c>
      <c r="B297" s="1052" t="s">
        <v>529</v>
      </c>
      <c r="C297" s="1030" t="s">
        <v>231</v>
      </c>
      <c r="D297" s="1031" t="s">
        <v>188</v>
      </c>
      <c r="E297" s="1032" t="s">
        <v>553</v>
      </c>
      <c r="F297" s="1047" t="s">
        <v>554</v>
      </c>
      <c r="G297" s="1026">
        <f t="shared" si="73"/>
        <v>0</v>
      </c>
      <c r="H297" s="1026">
        <f t="shared" si="73"/>
        <v>0</v>
      </c>
      <c r="I297" s="1026">
        <f t="shared" si="73"/>
        <v>0</v>
      </c>
      <c r="J297" s="1026">
        <f t="shared" si="73"/>
        <v>0</v>
      </c>
      <c r="K297" s="1027">
        <f>K299</f>
        <v>0</v>
      </c>
      <c r="L297" s="1028">
        <f t="shared" ref="L297:R297" si="84">L299</f>
        <v>0</v>
      </c>
      <c r="M297" s="1027">
        <f t="shared" si="84"/>
        <v>0</v>
      </c>
      <c r="N297" s="1027">
        <f t="shared" si="84"/>
        <v>0</v>
      </c>
      <c r="O297" s="1027">
        <f t="shared" si="84"/>
        <v>0</v>
      </c>
      <c r="P297" s="1027">
        <f t="shared" si="84"/>
        <v>0</v>
      </c>
      <c r="Q297" s="1027">
        <f t="shared" si="84"/>
        <v>0</v>
      </c>
      <c r="R297" s="1027">
        <f t="shared" si="84"/>
        <v>0</v>
      </c>
    </row>
    <row r="298" spans="1:18" ht="12" hidden="1" customHeight="1">
      <c r="A298" s="1029"/>
      <c r="B298" s="1015"/>
      <c r="C298" s="1030"/>
      <c r="D298" s="1031"/>
      <c r="E298" s="1024" t="s">
        <v>194</v>
      </c>
      <c r="F298" s="1036" t="s">
        <v>555</v>
      </c>
      <c r="G298" s="1026"/>
      <c r="H298" s="1026"/>
      <c r="I298" s="1026"/>
      <c r="J298" s="1026"/>
      <c r="K298" s="1027"/>
      <c r="L298" s="1028"/>
      <c r="M298" s="1027"/>
      <c r="N298" s="1027"/>
      <c r="O298" s="1027"/>
      <c r="P298" s="1027"/>
      <c r="Q298" s="1027"/>
      <c r="R298" s="1027"/>
    </row>
    <row r="299" spans="1:18" ht="12" hidden="1" customHeight="1">
      <c r="A299" s="1029">
        <v>3081</v>
      </c>
      <c r="B299" s="1054" t="s">
        <v>529</v>
      </c>
      <c r="C299" s="1040" t="s">
        <v>231</v>
      </c>
      <c r="D299" s="1041" t="s">
        <v>13</v>
      </c>
      <c r="E299" s="1024" t="s">
        <v>553</v>
      </c>
      <c r="F299" s="1036"/>
      <c r="G299" s="1026">
        <f t="shared" si="73"/>
        <v>0</v>
      </c>
      <c r="H299" s="1026">
        <f t="shared" si="73"/>
        <v>0</v>
      </c>
      <c r="I299" s="1026">
        <f t="shared" si="73"/>
        <v>0</v>
      </c>
      <c r="J299" s="1026">
        <f t="shared" si="73"/>
        <v>0</v>
      </c>
      <c r="K299" s="1027"/>
      <c r="L299" s="1028"/>
      <c r="M299" s="1027"/>
      <c r="N299" s="1037"/>
      <c r="O299" s="1037"/>
      <c r="P299" s="1037"/>
      <c r="Q299" s="1037"/>
      <c r="R299" s="1037"/>
    </row>
    <row r="300" spans="1:18" ht="12" hidden="1" customHeight="1">
      <c r="A300" s="1029"/>
      <c r="B300" s="1015"/>
      <c r="C300" s="1030"/>
      <c r="D300" s="1031"/>
      <c r="E300" s="1024" t="s">
        <v>194</v>
      </c>
      <c r="F300" s="1047" t="s">
        <v>556</v>
      </c>
      <c r="G300" s="1026"/>
      <c r="H300" s="1026"/>
      <c r="I300" s="1026"/>
      <c r="J300" s="1026"/>
      <c r="K300" s="1027"/>
      <c r="L300" s="1028"/>
      <c r="M300" s="1027"/>
      <c r="N300" s="1027"/>
      <c r="O300" s="1027"/>
      <c r="P300" s="1027"/>
      <c r="Q300" s="1027"/>
      <c r="R300" s="1027"/>
    </row>
    <row r="301" spans="1:18" ht="12" hidden="1" customHeight="1">
      <c r="A301" s="1029">
        <v>3090</v>
      </c>
      <c r="B301" s="1052" t="s">
        <v>529</v>
      </c>
      <c r="C301" s="1030" t="s">
        <v>367</v>
      </c>
      <c r="D301" s="1031" t="s">
        <v>188</v>
      </c>
      <c r="E301" s="1032" t="s">
        <v>557</v>
      </c>
      <c r="F301" s="1036"/>
      <c r="G301" s="1026">
        <f t="shared" si="73"/>
        <v>0</v>
      </c>
      <c r="H301" s="1026">
        <f t="shared" si="73"/>
        <v>0</v>
      </c>
      <c r="I301" s="1026">
        <f t="shared" si="73"/>
        <v>0</v>
      </c>
      <c r="J301" s="1026">
        <f t="shared" si="73"/>
        <v>0</v>
      </c>
      <c r="K301" s="1027">
        <f>K303+K304</f>
        <v>0</v>
      </c>
      <c r="L301" s="1028">
        <f t="shared" ref="L301:R301" si="85">L303+L304</f>
        <v>0</v>
      </c>
      <c r="M301" s="1027">
        <f t="shared" si="85"/>
        <v>0</v>
      </c>
      <c r="N301" s="1027">
        <f t="shared" si="85"/>
        <v>0</v>
      </c>
      <c r="O301" s="1027">
        <f t="shared" si="85"/>
        <v>0</v>
      </c>
      <c r="P301" s="1027">
        <f t="shared" si="85"/>
        <v>0</v>
      </c>
      <c r="Q301" s="1027">
        <f t="shared" si="85"/>
        <v>0</v>
      </c>
      <c r="R301" s="1027">
        <f t="shared" si="85"/>
        <v>0</v>
      </c>
    </row>
    <row r="302" spans="1:18" ht="12" hidden="1" customHeight="1">
      <c r="A302" s="1029"/>
      <c r="B302" s="1015"/>
      <c r="C302" s="1030"/>
      <c r="D302" s="1031"/>
      <c r="E302" s="1024" t="s">
        <v>194</v>
      </c>
      <c r="F302" s="1036" t="s">
        <v>558</v>
      </c>
      <c r="G302" s="1026"/>
      <c r="H302" s="1026"/>
      <c r="I302" s="1026"/>
      <c r="J302" s="1026"/>
      <c r="K302" s="1027"/>
      <c r="L302" s="1028"/>
      <c r="M302" s="1027"/>
      <c r="N302" s="1027"/>
      <c r="O302" s="1027"/>
      <c r="P302" s="1027"/>
      <c r="Q302" s="1027"/>
      <c r="R302" s="1027"/>
    </row>
    <row r="303" spans="1:18" ht="12" hidden="1" customHeight="1">
      <c r="A303" s="1108">
        <v>3091</v>
      </c>
      <c r="B303" s="1054" t="s">
        <v>529</v>
      </c>
      <c r="C303" s="1109" t="s">
        <v>367</v>
      </c>
      <c r="D303" s="1110" t="s">
        <v>13</v>
      </c>
      <c r="E303" s="1111" t="s">
        <v>557</v>
      </c>
      <c r="F303" s="1036"/>
      <c r="G303" s="1026">
        <f t="shared" si="73"/>
        <v>0</v>
      </c>
      <c r="H303" s="1026">
        <f t="shared" si="73"/>
        <v>0</v>
      </c>
      <c r="I303" s="1026">
        <f t="shared" si="73"/>
        <v>0</v>
      </c>
      <c r="J303" s="1026">
        <f t="shared" si="73"/>
        <v>0</v>
      </c>
      <c r="K303" s="1027"/>
      <c r="L303" s="1028"/>
      <c r="M303" s="1027"/>
      <c r="N303" s="1037"/>
      <c r="O303" s="1037"/>
      <c r="P303" s="1037"/>
      <c r="Q303" s="1037"/>
      <c r="R303" s="1037"/>
    </row>
    <row r="304" spans="1:18" ht="12" hidden="1" customHeight="1">
      <c r="A304" s="1108">
        <v>3092</v>
      </c>
      <c r="B304" s="1054" t="s">
        <v>529</v>
      </c>
      <c r="C304" s="1109" t="s">
        <v>367</v>
      </c>
      <c r="D304" s="1110" t="s">
        <v>182</v>
      </c>
      <c r="E304" s="1111" t="s">
        <v>559</v>
      </c>
      <c r="F304" s="1047" t="s">
        <v>560</v>
      </c>
      <c r="G304" s="1026">
        <f t="shared" si="73"/>
        <v>0</v>
      </c>
      <c r="H304" s="1026">
        <f t="shared" si="73"/>
        <v>0</v>
      </c>
      <c r="I304" s="1026">
        <f t="shared" si="73"/>
        <v>0</v>
      </c>
      <c r="J304" s="1026">
        <f t="shared" si="73"/>
        <v>0</v>
      </c>
      <c r="K304" s="1027"/>
      <c r="L304" s="1028"/>
      <c r="M304" s="1027"/>
      <c r="N304" s="1027"/>
      <c r="O304" s="1027"/>
      <c r="P304" s="1027"/>
      <c r="Q304" s="1027"/>
      <c r="R304" s="1027"/>
    </row>
    <row r="305" spans="1:18" ht="27" customHeight="1">
      <c r="A305" s="1112">
        <v>3100</v>
      </c>
      <c r="B305" s="1030" t="s">
        <v>561</v>
      </c>
      <c r="C305" s="1030" t="s">
        <v>188</v>
      </c>
      <c r="D305" s="1031" t="s">
        <v>188</v>
      </c>
      <c r="E305" s="1113" t="s">
        <v>562</v>
      </c>
      <c r="F305" s="1047"/>
      <c r="G305" s="1009">
        <f t="shared" si="73"/>
        <v>50000</v>
      </c>
      <c r="H305" s="1009">
        <f t="shared" si="73"/>
        <v>150000</v>
      </c>
      <c r="I305" s="1009">
        <f t="shared" si="73"/>
        <v>150000</v>
      </c>
      <c r="J305" s="1009">
        <f t="shared" si="73"/>
        <v>150000</v>
      </c>
      <c r="K305" s="1028">
        <f>K307</f>
        <v>50000</v>
      </c>
      <c r="L305" s="1028">
        <f>L307</f>
        <v>150000</v>
      </c>
      <c r="M305" s="1042">
        <f t="shared" ref="M305:R305" si="86">M307</f>
        <v>150000</v>
      </c>
      <c r="N305" s="1114">
        <f>N307</f>
        <v>150000</v>
      </c>
      <c r="O305" s="1042">
        <f t="shared" si="86"/>
        <v>0</v>
      </c>
      <c r="P305" s="1042">
        <f t="shared" si="86"/>
        <v>0</v>
      </c>
      <c r="Q305" s="1042">
        <f t="shared" si="86"/>
        <v>0</v>
      </c>
      <c r="R305" s="1042">
        <f t="shared" si="86"/>
        <v>0</v>
      </c>
    </row>
    <row r="306" spans="1:18" ht="12" hidden="1" customHeight="1">
      <c r="A306" s="1108"/>
      <c r="B306" s="1015"/>
      <c r="C306" s="1016"/>
      <c r="D306" s="1017"/>
      <c r="E306" s="1024" t="s">
        <v>191</v>
      </c>
      <c r="F306" s="1050"/>
      <c r="G306" s="1010"/>
      <c r="H306" s="1010"/>
      <c r="I306" s="1009"/>
      <c r="J306" s="1009"/>
      <c r="K306" s="1028"/>
      <c r="L306" s="1028"/>
      <c r="M306" s="1042"/>
      <c r="N306" s="1114"/>
      <c r="O306" s="1042"/>
      <c r="P306" s="1042"/>
      <c r="Q306" s="1042"/>
      <c r="R306" s="1042"/>
    </row>
    <row r="307" spans="1:18" ht="29.25" customHeight="1">
      <c r="A307" s="1108">
        <v>3110</v>
      </c>
      <c r="B307" s="1115" t="s">
        <v>561</v>
      </c>
      <c r="C307" s="1115" t="s">
        <v>13</v>
      </c>
      <c r="D307" s="1116" t="s">
        <v>188</v>
      </c>
      <c r="E307" s="1103" t="s">
        <v>563</v>
      </c>
      <c r="F307" s="1025"/>
      <c r="G307" s="1009">
        <f t="shared" si="73"/>
        <v>50000</v>
      </c>
      <c r="H307" s="1009">
        <f>L307+P307</f>
        <v>150000</v>
      </c>
      <c r="I307" s="1009">
        <f>M307+Q307</f>
        <v>150000</v>
      </c>
      <c r="J307" s="1009">
        <f>N307+R307</f>
        <v>150000</v>
      </c>
      <c r="K307" s="1042">
        <f>K309</f>
        <v>50000</v>
      </c>
      <c r="L307" s="1028">
        <f>L309</f>
        <v>150000</v>
      </c>
      <c r="M307" s="1042">
        <f>M309</f>
        <v>150000</v>
      </c>
      <c r="N307" s="1117">
        <f>N309</f>
        <v>150000</v>
      </c>
      <c r="O307" s="1042"/>
      <c r="P307" s="1042">
        <f>P309</f>
        <v>0</v>
      </c>
      <c r="Q307" s="1042">
        <f>Q309</f>
        <v>0</v>
      </c>
      <c r="R307" s="1042">
        <f>R309</f>
        <v>0</v>
      </c>
    </row>
    <row r="308" spans="1:18" ht="11.25" customHeight="1">
      <c r="A308" s="1108"/>
      <c r="B308" s="1015"/>
      <c r="C308" s="1030"/>
      <c r="D308" s="1031"/>
      <c r="E308" s="1024" t="s">
        <v>194</v>
      </c>
      <c r="F308" s="1047"/>
      <c r="G308" s="1026"/>
      <c r="H308" s="1010"/>
      <c r="I308" s="1009"/>
      <c r="J308" s="1009"/>
      <c r="K308" s="1028"/>
      <c r="L308" s="1028"/>
      <c r="M308" s="1042"/>
      <c r="N308" s="1042"/>
      <c r="O308" s="1042"/>
      <c r="P308" s="1042"/>
      <c r="Q308" s="1042"/>
      <c r="R308" s="1042"/>
    </row>
    <row r="309" spans="1:18" ht="16.5" customHeight="1" thickBot="1">
      <c r="A309" s="1118">
        <v>3112</v>
      </c>
      <c r="B309" s="1119" t="s">
        <v>561</v>
      </c>
      <c r="C309" s="1119" t="s">
        <v>13</v>
      </c>
      <c r="D309" s="1120" t="s">
        <v>182</v>
      </c>
      <c r="E309" s="1121" t="s">
        <v>564</v>
      </c>
      <c r="F309" s="1036"/>
      <c r="G309" s="1009">
        <f>K309+O309</f>
        <v>50000</v>
      </c>
      <c r="H309" s="1009">
        <f>L309+P309</f>
        <v>150000</v>
      </c>
      <c r="I309" s="1009">
        <f>M309+Q309</f>
        <v>150000</v>
      </c>
      <c r="J309" s="1009">
        <f>N309+R309</f>
        <v>150000</v>
      </c>
      <c r="K309" s="1042">
        <f>'[4]pah fond '!G32+'[4]ekam erams bashx nor'!L140</f>
        <v>50000</v>
      </c>
      <c r="L309" s="1028">
        <f>'[4]pah fond '!H32+'[4]ekam erams bashx nor'!M140</f>
        <v>150000</v>
      </c>
      <c r="M309" s="1042">
        <f>'[4]pah fond '!I32+'[4]ekam erams bashx nor'!N140</f>
        <v>150000</v>
      </c>
      <c r="N309" s="1042">
        <f>'[4]pah fond '!J32+'[4]ekam erams bashx nor'!O140</f>
        <v>150000</v>
      </c>
      <c r="O309" s="1046"/>
      <c r="P309" s="1046">
        <f>'[4]pah fond '!H150</f>
        <v>0</v>
      </c>
      <c r="Q309" s="1046">
        <f>'[4]pah fond '!I150</f>
        <v>0</v>
      </c>
      <c r="R309" s="1046">
        <f>'[4]pah fond '!J150</f>
        <v>0</v>
      </c>
    </row>
    <row r="311" spans="1:18">
      <c r="G311" s="1123"/>
    </row>
    <row r="312" spans="1:18" s="968" customFormat="1" ht="8.25" customHeight="1">
      <c r="B312" s="969"/>
      <c r="C312" s="970"/>
      <c r="D312" s="971"/>
      <c r="E312" s="971"/>
      <c r="F312" s="971"/>
      <c r="G312" s="971"/>
    </row>
    <row r="313" spans="1:18" s="968" customFormat="1" ht="15" customHeight="1">
      <c r="A313" s="972" t="s">
        <v>160</v>
      </c>
      <c r="B313" s="969"/>
      <c r="C313" s="970"/>
      <c r="D313" s="971"/>
      <c r="E313" s="971"/>
      <c r="F313" s="971"/>
      <c r="G313" s="971"/>
      <c r="H313" s="964"/>
      <c r="I313" s="973"/>
    </row>
    <row r="314" spans="1:18" s="968" customFormat="1" ht="12.75" customHeight="1">
      <c r="A314" s="974" t="s">
        <v>161</v>
      </c>
      <c r="B314" s="969"/>
      <c r="C314" s="970"/>
      <c r="D314" s="971"/>
      <c r="E314" s="971"/>
      <c r="F314" s="971"/>
      <c r="G314" s="971"/>
    </row>
    <row r="315" spans="1:18" s="968" customFormat="1" ht="1.5" hidden="1" customHeight="1">
      <c r="A315" s="975"/>
      <c r="B315" s="969"/>
      <c r="C315" s="970"/>
      <c r="D315" s="971"/>
      <c r="E315" s="971"/>
      <c r="F315" s="971"/>
      <c r="G315" s="971"/>
    </row>
    <row r="316" spans="1:18" s="968" customFormat="1" ht="12.75" customHeight="1">
      <c r="A316" s="976" t="s">
        <v>162</v>
      </c>
      <c r="B316" s="969"/>
      <c r="C316" s="970"/>
      <c r="D316" s="971"/>
      <c r="E316" s="971"/>
      <c r="F316" s="971"/>
      <c r="G316" s="971"/>
      <c r="H316" s="973"/>
    </row>
    <row r="317" spans="1:18" s="968" customFormat="1" ht="15" hidden="1" customHeight="1">
      <c r="A317" s="977"/>
      <c r="B317" s="969"/>
      <c r="C317" s="970"/>
      <c r="D317" s="971"/>
      <c r="E317" s="971"/>
      <c r="F317" s="971"/>
      <c r="G317" s="971"/>
    </row>
    <row r="318" spans="1:18" s="968" customFormat="1" ht="12.75" customHeight="1">
      <c r="A318" s="978" t="s">
        <v>163</v>
      </c>
      <c r="B318" s="969"/>
      <c r="C318" s="970"/>
      <c r="D318" s="971"/>
      <c r="E318" s="971"/>
      <c r="F318" s="971"/>
      <c r="G318" s="971"/>
      <c r="I318" s="979"/>
    </row>
    <row r="319" spans="1:18" s="968" customFormat="1" ht="11.25" customHeight="1">
      <c r="A319" s="978" t="s">
        <v>164</v>
      </c>
      <c r="B319" s="969"/>
      <c r="C319" s="970"/>
      <c r="D319" s="971"/>
      <c r="E319" s="971"/>
      <c r="F319" s="971"/>
      <c r="G319" s="971"/>
      <c r="I319" s="979"/>
    </row>
    <row r="320" spans="1:18" s="968" customFormat="1" ht="15" customHeight="1">
      <c r="A320" s="980"/>
      <c r="B320" s="969"/>
      <c r="C320" s="970"/>
      <c r="D320" s="971"/>
      <c r="E320" s="971"/>
      <c r="F320" s="971"/>
      <c r="G320" s="971"/>
    </row>
    <row r="321" spans="2:7" s="968" customFormat="1" ht="15" customHeight="1">
      <c r="B321" s="969"/>
      <c r="C321" s="970"/>
      <c r="D321" s="971"/>
      <c r="E321" s="971"/>
      <c r="F321" s="971"/>
      <c r="G321" s="971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F8" sqref="F8"/>
    </sheetView>
  </sheetViews>
  <sheetFormatPr defaultRowHeight="9.75"/>
  <cols>
    <col min="1" max="1" width="3.5703125" style="981" customWidth="1"/>
    <col min="2" max="2" width="28" style="910" customWidth="1"/>
    <col min="3" max="3" width="3.140625" style="910" customWidth="1"/>
    <col min="4" max="4" width="8.7109375" style="910" customWidth="1"/>
    <col min="5" max="6" width="9.28515625" style="910" customWidth="1"/>
    <col min="7" max="7" width="9.5703125" style="910" customWidth="1"/>
    <col min="8" max="8" width="9.140625" style="910" customWidth="1"/>
    <col min="9" max="9" width="8.42578125" style="910" customWidth="1"/>
    <col min="10" max="10" width="8.7109375" style="910" customWidth="1"/>
    <col min="11" max="11" width="9.5703125" style="910" customWidth="1"/>
    <col min="12" max="12" width="9.28515625" style="910" customWidth="1"/>
    <col min="13" max="14" width="8.7109375" style="910" customWidth="1"/>
    <col min="15" max="15" width="9.42578125" style="982" customWidth="1"/>
    <col min="16" max="16" width="7" style="910" hidden="1" customWidth="1"/>
    <col min="17" max="17" width="7.7109375" style="910" hidden="1" customWidth="1"/>
    <col min="18" max="18" width="7.42578125" style="910" hidden="1" customWidth="1"/>
    <col min="19" max="19" width="7.5703125" style="910" hidden="1" customWidth="1"/>
    <col min="20" max="20" width="6.42578125" style="910" hidden="1" customWidth="1"/>
    <col min="21" max="21" width="6.28515625" style="910" hidden="1" customWidth="1"/>
    <col min="22" max="22" width="5.7109375" style="910" hidden="1" customWidth="1"/>
    <col min="23" max="23" width="5.5703125" style="910" hidden="1" customWidth="1"/>
    <col min="24" max="24" width="1" style="910" customWidth="1"/>
    <col min="25" max="256" width="9.140625" style="910"/>
    <col min="257" max="257" width="3.5703125" style="910" customWidth="1"/>
    <col min="258" max="258" width="28" style="910" customWidth="1"/>
    <col min="259" max="259" width="3.140625" style="910" customWidth="1"/>
    <col min="260" max="260" width="8.7109375" style="910" customWidth="1"/>
    <col min="261" max="262" width="9.28515625" style="910" customWidth="1"/>
    <col min="263" max="263" width="9.5703125" style="910" customWidth="1"/>
    <col min="264" max="264" width="9.140625" style="910" customWidth="1"/>
    <col min="265" max="265" width="8.42578125" style="910" customWidth="1"/>
    <col min="266" max="266" width="8.7109375" style="910" customWidth="1"/>
    <col min="267" max="267" width="9.5703125" style="910" customWidth="1"/>
    <col min="268" max="268" width="9.28515625" style="910" customWidth="1"/>
    <col min="269" max="270" width="8.7109375" style="910" customWidth="1"/>
    <col min="271" max="271" width="9.42578125" style="910" customWidth="1"/>
    <col min="272" max="279" width="0" style="910" hidden="1" customWidth="1"/>
    <col min="280" max="280" width="1" style="910" customWidth="1"/>
    <col min="281" max="512" width="9.140625" style="910"/>
    <col min="513" max="513" width="3.5703125" style="910" customWidth="1"/>
    <col min="514" max="514" width="28" style="910" customWidth="1"/>
    <col min="515" max="515" width="3.140625" style="910" customWidth="1"/>
    <col min="516" max="516" width="8.7109375" style="910" customWidth="1"/>
    <col min="517" max="518" width="9.28515625" style="910" customWidth="1"/>
    <col min="519" max="519" width="9.5703125" style="910" customWidth="1"/>
    <col min="520" max="520" width="9.140625" style="910" customWidth="1"/>
    <col min="521" max="521" width="8.42578125" style="910" customWidth="1"/>
    <col min="522" max="522" width="8.7109375" style="910" customWidth="1"/>
    <col min="523" max="523" width="9.5703125" style="910" customWidth="1"/>
    <col min="524" max="524" width="9.28515625" style="910" customWidth="1"/>
    <col min="525" max="526" width="8.7109375" style="910" customWidth="1"/>
    <col min="527" max="527" width="9.42578125" style="910" customWidth="1"/>
    <col min="528" max="535" width="0" style="910" hidden="1" customWidth="1"/>
    <col min="536" max="536" width="1" style="910" customWidth="1"/>
    <col min="537" max="768" width="9.140625" style="910"/>
    <col min="769" max="769" width="3.5703125" style="910" customWidth="1"/>
    <col min="770" max="770" width="28" style="910" customWidth="1"/>
    <col min="771" max="771" width="3.140625" style="910" customWidth="1"/>
    <col min="772" max="772" width="8.7109375" style="910" customWidth="1"/>
    <col min="773" max="774" width="9.28515625" style="910" customWidth="1"/>
    <col min="775" max="775" width="9.5703125" style="910" customWidth="1"/>
    <col min="776" max="776" width="9.140625" style="910" customWidth="1"/>
    <col min="777" max="777" width="8.42578125" style="910" customWidth="1"/>
    <col min="778" max="778" width="8.7109375" style="910" customWidth="1"/>
    <col min="779" max="779" width="9.5703125" style="910" customWidth="1"/>
    <col min="780" max="780" width="9.28515625" style="910" customWidth="1"/>
    <col min="781" max="782" width="8.7109375" style="910" customWidth="1"/>
    <col min="783" max="783" width="9.42578125" style="910" customWidth="1"/>
    <col min="784" max="791" width="0" style="910" hidden="1" customWidth="1"/>
    <col min="792" max="792" width="1" style="910" customWidth="1"/>
    <col min="793" max="1024" width="9.140625" style="910"/>
    <col min="1025" max="1025" width="3.5703125" style="910" customWidth="1"/>
    <col min="1026" max="1026" width="28" style="910" customWidth="1"/>
    <col min="1027" max="1027" width="3.140625" style="910" customWidth="1"/>
    <col min="1028" max="1028" width="8.7109375" style="910" customWidth="1"/>
    <col min="1029" max="1030" width="9.28515625" style="910" customWidth="1"/>
    <col min="1031" max="1031" width="9.5703125" style="910" customWidth="1"/>
    <col min="1032" max="1032" width="9.140625" style="910" customWidth="1"/>
    <col min="1033" max="1033" width="8.42578125" style="910" customWidth="1"/>
    <col min="1034" max="1034" width="8.7109375" style="910" customWidth="1"/>
    <col min="1035" max="1035" width="9.5703125" style="910" customWidth="1"/>
    <col min="1036" max="1036" width="9.28515625" style="910" customWidth="1"/>
    <col min="1037" max="1038" width="8.7109375" style="910" customWidth="1"/>
    <col min="1039" max="1039" width="9.42578125" style="910" customWidth="1"/>
    <col min="1040" max="1047" width="0" style="910" hidden="1" customWidth="1"/>
    <col min="1048" max="1048" width="1" style="910" customWidth="1"/>
    <col min="1049" max="1280" width="9.140625" style="910"/>
    <col min="1281" max="1281" width="3.5703125" style="910" customWidth="1"/>
    <col min="1282" max="1282" width="28" style="910" customWidth="1"/>
    <col min="1283" max="1283" width="3.140625" style="910" customWidth="1"/>
    <col min="1284" max="1284" width="8.7109375" style="910" customWidth="1"/>
    <col min="1285" max="1286" width="9.28515625" style="910" customWidth="1"/>
    <col min="1287" max="1287" width="9.5703125" style="910" customWidth="1"/>
    <col min="1288" max="1288" width="9.140625" style="910" customWidth="1"/>
    <col min="1289" max="1289" width="8.42578125" style="910" customWidth="1"/>
    <col min="1290" max="1290" width="8.7109375" style="910" customWidth="1"/>
    <col min="1291" max="1291" width="9.5703125" style="910" customWidth="1"/>
    <col min="1292" max="1292" width="9.28515625" style="910" customWidth="1"/>
    <col min="1293" max="1294" width="8.7109375" style="910" customWidth="1"/>
    <col min="1295" max="1295" width="9.42578125" style="910" customWidth="1"/>
    <col min="1296" max="1303" width="0" style="910" hidden="1" customWidth="1"/>
    <col min="1304" max="1304" width="1" style="910" customWidth="1"/>
    <col min="1305" max="1536" width="9.140625" style="910"/>
    <col min="1537" max="1537" width="3.5703125" style="910" customWidth="1"/>
    <col min="1538" max="1538" width="28" style="910" customWidth="1"/>
    <col min="1539" max="1539" width="3.140625" style="910" customWidth="1"/>
    <col min="1540" max="1540" width="8.7109375" style="910" customWidth="1"/>
    <col min="1541" max="1542" width="9.28515625" style="910" customWidth="1"/>
    <col min="1543" max="1543" width="9.5703125" style="910" customWidth="1"/>
    <col min="1544" max="1544" width="9.140625" style="910" customWidth="1"/>
    <col min="1545" max="1545" width="8.42578125" style="910" customWidth="1"/>
    <col min="1546" max="1546" width="8.7109375" style="910" customWidth="1"/>
    <col min="1547" max="1547" width="9.5703125" style="910" customWidth="1"/>
    <col min="1548" max="1548" width="9.28515625" style="910" customWidth="1"/>
    <col min="1549" max="1550" width="8.7109375" style="910" customWidth="1"/>
    <col min="1551" max="1551" width="9.42578125" style="910" customWidth="1"/>
    <col min="1552" max="1559" width="0" style="910" hidden="1" customWidth="1"/>
    <col min="1560" max="1560" width="1" style="910" customWidth="1"/>
    <col min="1561" max="1792" width="9.140625" style="910"/>
    <col min="1793" max="1793" width="3.5703125" style="910" customWidth="1"/>
    <col min="1794" max="1794" width="28" style="910" customWidth="1"/>
    <col min="1795" max="1795" width="3.140625" style="910" customWidth="1"/>
    <col min="1796" max="1796" width="8.7109375" style="910" customWidth="1"/>
    <col min="1797" max="1798" width="9.28515625" style="910" customWidth="1"/>
    <col min="1799" max="1799" width="9.5703125" style="910" customWidth="1"/>
    <col min="1800" max="1800" width="9.140625" style="910" customWidth="1"/>
    <col min="1801" max="1801" width="8.42578125" style="910" customWidth="1"/>
    <col min="1802" max="1802" width="8.7109375" style="910" customWidth="1"/>
    <col min="1803" max="1803" width="9.5703125" style="910" customWidth="1"/>
    <col min="1804" max="1804" width="9.28515625" style="910" customWidth="1"/>
    <col min="1805" max="1806" width="8.7109375" style="910" customWidth="1"/>
    <col min="1807" max="1807" width="9.42578125" style="910" customWidth="1"/>
    <col min="1808" max="1815" width="0" style="910" hidden="1" customWidth="1"/>
    <col min="1816" max="1816" width="1" style="910" customWidth="1"/>
    <col min="1817" max="2048" width="9.140625" style="910"/>
    <col min="2049" max="2049" width="3.5703125" style="910" customWidth="1"/>
    <col min="2050" max="2050" width="28" style="910" customWidth="1"/>
    <col min="2051" max="2051" width="3.140625" style="910" customWidth="1"/>
    <col min="2052" max="2052" width="8.7109375" style="910" customWidth="1"/>
    <col min="2053" max="2054" width="9.28515625" style="910" customWidth="1"/>
    <col min="2055" max="2055" width="9.5703125" style="910" customWidth="1"/>
    <col min="2056" max="2056" width="9.140625" style="910" customWidth="1"/>
    <col min="2057" max="2057" width="8.42578125" style="910" customWidth="1"/>
    <col min="2058" max="2058" width="8.7109375" style="910" customWidth="1"/>
    <col min="2059" max="2059" width="9.5703125" style="910" customWidth="1"/>
    <col min="2060" max="2060" width="9.28515625" style="910" customWidth="1"/>
    <col min="2061" max="2062" width="8.7109375" style="910" customWidth="1"/>
    <col min="2063" max="2063" width="9.42578125" style="910" customWidth="1"/>
    <col min="2064" max="2071" width="0" style="910" hidden="1" customWidth="1"/>
    <col min="2072" max="2072" width="1" style="910" customWidth="1"/>
    <col min="2073" max="2304" width="9.140625" style="910"/>
    <col min="2305" max="2305" width="3.5703125" style="910" customWidth="1"/>
    <col min="2306" max="2306" width="28" style="910" customWidth="1"/>
    <col min="2307" max="2307" width="3.140625" style="910" customWidth="1"/>
    <col min="2308" max="2308" width="8.7109375" style="910" customWidth="1"/>
    <col min="2309" max="2310" width="9.28515625" style="910" customWidth="1"/>
    <col min="2311" max="2311" width="9.5703125" style="910" customWidth="1"/>
    <col min="2312" max="2312" width="9.140625" style="910" customWidth="1"/>
    <col min="2313" max="2313" width="8.42578125" style="910" customWidth="1"/>
    <col min="2314" max="2314" width="8.7109375" style="910" customWidth="1"/>
    <col min="2315" max="2315" width="9.5703125" style="910" customWidth="1"/>
    <col min="2316" max="2316" width="9.28515625" style="910" customWidth="1"/>
    <col min="2317" max="2318" width="8.7109375" style="910" customWidth="1"/>
    <col min="2319" max="2319" width="9.42578125" style="910" customWidth="1"/>
    <col min="2320" max="2327" width="0" style="910" hidden="1" customWidth="1"/>
    <col min="2328" max="2328" width="1" style="910" customWidth="1"/>
    <col min="2329" max="2560" width="9.140625" style="910"/>
    <col min="2561" max="2561" width="3.5703125" style="910" customWidth="1"/>
    <col min="2562" max="2562" width="28" style="910" customWidth="1"/>
    <col min="2563" max="2563" width="3.140625" style="910" customWidth="1"/>
    <col min="2564" max="2564" width="8.7109375" style="910" customWidth="1"/>
    <col min="2565" max="2566" width="9.28515625" style="910" customWidth="1"/>
    <col min="2567" max="2567" width="9.5703125" style="910" customWidth="1"/>
    <col min="2568" max="2568" width="9.140625" style="910" customWidth="1"/>
    <col min="2569" max="2569" width="8.42578125" style="910" customWidth="1"/>
    <col min="2570" max="2570" width="8.7109375" style="910" customWidth="1"/>
    <col min="2571" max="2571" width="9.5703125" style="910" customWidth="1"/>
    <col min="2572" max="2572" width="9.28515625" style="910" customWidth="1"/>
    <col min="2573" max="2574" width="8.7109375" style="910" customWidth="1"/>
    <col min="2575" max="2575" width="9.42578125" style="910" customWidth="1"/>
    <col min="2576" max="2583" width="0" style="910" hidden="1" customWidth="1"/>
    <col min="2584" max="2584" width="1" style="910" customWidth="1"/>
    <col min="2585" max="2816" width="9.140625" style="910"/>
    <col min="2817" max="2817" width="3.5703125" style="910" customWidth="1"/>
    <col min="2818" max="2818" width="28" style="910" customWidth="1"/>
    <col min="2819" max="2819" width="3.140625" style="910" customWidth="1"/>
    <col min="2820" max="2820" width="8.7109375" style="910" customWidth="1"/>
    <col min="2821" max="2822" width="9.28515625" style="910" customWidth="1"/>
    <col min="2823" max="2823" width="9.5703125" style="910" customWidth="1"/>
    <col min="2824" max="2824" width="9.140625" style="910" customWidth="1"/>
    <col min="2825" max="2825" width="8.42578125" style="910" customWidth="1"/>
    <col min="2826" max="2826" width="8.7109375" style="910" customWidth="1"/>
    <col min="2827" max="2827" width="9.5703125" style="910" customWidth="1"/>
    <col min="2828" max="2828" width="9.28515625" style="910" customWidth="1"/>
    <col min="2829" max="2830" width="8.7109375" style="910" customWidth="1"/>
    <col min="2831" max="2831" width="9.42578125" style="910" customWidth="1"/>
    <col min="2832" max="2839" width="0" style="910" hidden="1" customWidth="1"/>
    <col min="2840" max="2840" width="1" style="910" customWidth="1"/>
    <col min="2841" max="3072" width="9.140625" style="910"/>
    <col min="3073" max="3073" width="3.5703125" style="910" customWidth="1"/>
    <col min="3074" max="3074" width="28" style="910" customWidth="1"/>
    <col min="3075" max="3075" width="3.140625" style="910" customWidth="1"/>
    <col min="3076" max="3076" width="8.7109375" style="910" customWidth="1"/>
    <col min="3077" max="3078" width="9.28515625" style="910" customWidth="1"/>
    <col min="3079" max="3079" width="9.5703125" style="910" customWidth="1"/>
    <col min="3080" max="3080" width="9.140625" style="910" customWidth="1"/>
    <col min="3081" max="3081" width="8.42578125" style="910" customWidth="1"/>
    <col min="3082" max="3082" width="8.7109375" style="910" customWidth="1"/>
    <col min="3083" max="3083" width="9.5703125" style="910" customWidth="1"/>
    <col min="3084" max="3084" width="9.28515625" style="910" customWidth="1"/>
    <col min="3085" max="3086" width="8.7109375" style="910" customWidth="1"/>
    <col min="3087" max="3087" width="9.42578125" style="910" customWidth="1"/>
    <col min="3088" max="3095" width="0" style="910" hidden="1" customWidth="1"/>
    <col min="3096" max="3096" width="1" style="910" customWidth="1"/>
    <col min="3097" max="3328" width="9.140625" style="910"/>
    <col min="3329" max="3329" width="3.5703125" style="910" customWidth="1"/>
    <col min="3330" max="3330" width="28" style="910" customWidth="1"/>
    <col min="3331" max="3331" width="3.140625" style="910" customWidth="1"/>
    <col min="3332" max="3332" width="8.7109375" style="910" customWidth="1"/>
    <col min="3333" max="3334" width="9.28515625" style="910" customWidth="1"/>
    <col min="3335" max="3335" width="9.5703125" style="910" customWidth="1"/>
    <col min="3336" max="3336" width="9.140625" style="910" customWidth="1"/>
    <col min="3337" max="3337" width="8.42578125" style="910" customWidth="1"/>
    <col min="3338" max="3338" width="8.7109375" style="910" customWidth="1"/>
    <col min="3339" max="3339" width="9.5703125" style="910" customWidth="1"/>
    <col min="3340" max="3340" width="9.28515625" style="910" customWidth="1"/>
    <col min="3341" max="3342" width="8.7109375" style="910" customWidth="1"/>
    <col min="3343" max="3343" width="9.42578125" style="910" customWidth="1"/>
    <col min="3344" max="3351" width="0" style="910" hidden="1" customWidth="1"/>
    <col min="3352" max="3352" width="1" style="910" customWidth="1"/>
    <col min="3353" max="3584" width="9.140625" style="910"/>
    <col min="3585" max="3585" width="3.5703125" style="910" customWidth="1"/>
    <col min="3586" max="3586" width="28" style="910" customWidth="1"/>
    <col min="3587" max="3587" width="3.140625" style="910" customWidth="1"/>
    <col min="3588" max="3588" width="8.7109375" style="910" customWidth="1"/>
    <col min="3589" max="3590" width="9.28515625" style="910" customWidth="1"/>
    <col min="3591" max="3591" width="9.5703125" style="910" customWidth="1"/>
    <col min="3592" max="3592" width="9.140625" style="910" customWidth="1"/>
    <col min="3593" max="3593" width="8.42578125" style="910" customWidth="1"/>
    <col min="3594" max="3594" width="8.7109375" style="910" customWidth="1"/>
    <col min="3595" max="3595" width="9.5703125" style="910" customWidth="1"/>
    <col min="3596" max="3596" width="9.28515625" style="910" customWidth="1"/>
    <col min="3597" max="3598" width="8.7109375" style="910" customWidth="1"/>
    <col min="3599" max="3599" width="9.42578125" style="910" customWidth="1"/>
    <col min="3600" max="3607" width="0" style="910" hidden="1" customWidth="1"/>
    <col min="3608" max="3608" width="1" style="910" customWidth="1"/>
    <col min="3609" max="3840" width="9.140625" style="910"/>
    <col min="3841" max="3841" width="3.5703125" style="910" customWidth="1"/>
    <col min="3842" max="3842" width="28" style="910" customWidth="1"/>
    <col min="3843" max="3843" width="3.140625" style="910" customWidth="1"/>
    <col min="3844" max="3844" width="8.7109375" style="910" customWidth="1"/>
    <col min="3845" max="3846" width="9.28515625" style="910" customWidth="1"/>
    <col min="3847" max="3847" width="9.5703125" style="910" customWidth="1"/>
    <col min="3848" max="3848" width="9.140625" style="910" customWidth="1"/>
    <col min="3849" max="3849" width="8.42578125" style="910" customWidth="1"/>
    <col min="3850" max="3850" width="8.7109375" style="910" customWidth="1"/>
    <col min="3851" max="3851" width="9.5703125" style="910" customWidth="1"/>
    <col min="3852" max="3852" width="9.28515625" style="910" customWidth="1"/>
    <col min="3853" max="3854" width="8.7109375" style="910" customWidth="1"/>
    <col min="3855" max="3855" width="9.42578125" style="910" customWidth="1"/>
    <col min="3856" max="3863" width="0" style="910" hidden="1" customWidth="1"/>
    <col min="3864" max="3864" width="1" style="910" customWidth="1"/>
    <col min="3865" max="4096" width="9.140625" style="910"/>
    <col min="4097" max="4097" width="3.5703125" style="910" customWidth="1"/>
    <col min="4098" max="4098" width="28" style="910" customWidth="1"/>
    <col min="4099" max="4099" width="3.140625" style="910" customWidth="1"/>
    <col min="4100" max="4100" width="8.7109375" style="910" customWidth="1"/>
    <col min="4101" max="4102" width="9.28515625" style="910" customWidth="1"/>
    <col min="4103" max="4103" width="9.5703125" style="910" customWidth="1"/>
    <col min="4104" max="4104" width="9.140625" style="910" customWidth="1"/>
    <col min="4105" max="4105" width="8.42578125" style="910" customWidth="1"/>
    <col min="4106" max="4106" width="8.7109375" style="910" customWidth="1"/>
    <col min="4107" max="4107" width="9.5703125" style="910" customWidth="1"/>
    <col min="4108" max="4108" width="9.28515625" style="910" customWidth="1"/>
    <col min="4109" max="4110" width="8.7109375" style="910" customWidth="1"/>
    <col min="4111" max="4111" width="9.42578125" style="910" customWidth="1"/>
    <col min="4112" max="4119" width="0" style="910" hidden="1" customWidth="1"/>
    <col min="4120" max="4120" width="1" style="910" customWidth="1"/>
    <col min="4121" max="4352" width="9.140625" style="910"/>
    <col min="4353" max="4353" width="3.5703125" style="910" customWidth="1"/>
    <col min="4354" max="4354" width="28" style="910" customWidth="1"/>
    <col min="4355" max="4355" width="3.140625" style="910" customWidth="1"/>
    <col min="4356" max="4356" width="8.7109375" style="910" customWidth="1"/>
    <col min="4357" max="4358" width="9.28515625" style="910" customWidth="1"/>
    <col min="4359" max="4359" width="9.5703125" style="910" customWidth="1"/>
    <col min="4360" max="4360" width="9.140625" style="910" customWidth="1"/>
    <col min="4361" max="4361" width="8.42578125" style="910" customWidth="1"/>
    <col min="4362" max="4362" width="8.7109375" style="910" customWidth="1"/>
    <col min="4363" max="4363" width="9.5703125" style="910" customWidth="1"/>
    <col min="4364" max="4364" width="9.28515625" style="910" customWidth="1"/>
    <col min="4365" max="4366" width="8.7109375" style="910" customWidth="1"/>
    <col min="4367" max="4367" width="9.42578125" style="910" customWidth="1"/>
    <col min="4368" max="4375" width="0" style="910" hidden="1" customWidth="1"/>
    <col min="4376" max="4376" width="1" style="910" customWidth="1"/>
    <col min="4377" max="4608" width="9.140625" style="910"/>
    <col min="4609" max="4609" width="3.5703125" style="910" customWidth="1"/>
    <col min="4610" max="4610" width="28" style="910" customWidth="1"/>
    <col min="4611" max="4611" width="3.140625" style="910" customWidth="1"/>
    <col min="4612" max="4612" width="8.7109375" style="910" customWidth="1"/>
    <col min="4613" max="4614" width="9.28515625" style="910" customWidth="1"/>
    <col min="4615" max="4615" width="9.5703125" style="910" customWidth="1"/>
    <col min="4616" max="4616" width="9.140625" style="910" customWidth="1"/>
    <col min="4617" max="4617" width="8.42578125" style="910" customWidth="1"/>
    <col min="4618" max="4618" width="8.7109375" style="910" customWidth="1"/>
    <col min="4619" max="4619" width="9.5703125" style="910" customWidth="1"/>
    <col min="4620" max="4620" width="9.28515625" style="910" customWidth="1"/>
    <col min="4621" max="4622" width="8.7109375" style="910" customWidth="1"/>
    <col min="4623" max="4623" width="9.42578125" style="910" customWidth="1"/>
    <col min="4624" max="4631" width="0" style="910" hidden="1" customWidth="1"/>
    <col min="4632" max="4632" width="1" style="910" customWidth="1"/>
    <col min="4633" max="4864" width="9.140625" style="910"/>
    <col min="4865" max="4865" width="3.5703125" style="910" customWidth="1"/>
    <col min="4866" max="4866" width="28" style="910" customWidth="1"/>
    <col min="4867" max="4867" width="3.140625" style="910" customWidth="1"/>
    <col min="4868" max="4868" width="8.7109375" style="910" customWidth="1"/>
    <col min="4869" max="4870" width="9.28515625" style="910" customWidth="1"/>
    <col min="4871" max="4871" width="9.5703125" style="910" customWidth="1"/>
    <col min="4872" max="4872" width="9.140625" style="910" customWidth="1"/>
    <col min="4873" max="4873" width="8.42578125" style="910" customWidth="1"/>
    <col min="4874" max="4874" width="8.7109375" style="910" customWidth="1"/>
    <col min="4875" max="4875" width="9.5703125" style="910" customWidth="1"/>
    <col min="4876" max="4876" width="9.28515625" style="910" customWidth="1"/>
    <col min="4877" max="4878" width="8.7109375" style="910" customWidth="1"/>
    <col min="4879" max="4879" width="9.42578125" style="910" customWidth="1"/>
    <col min="4880" max="4887" width="0" style="910" hidden="1" customWidth="1"/>
    <col min="4888" max="4888" width="1" style="910" customWidth="1"/>
    <col min="4889" max="5120" width="9.140625" style="910"/>
    <col min="5121" max="5121" width="3.5703125" style="910" customWidth="1"/>
    <col min="5122" max="5122" width="28" style="910" customWidth="1"/>
    <col min="5123" max="5123" width="3.140625" style="910" customWidth="1"/>
    <col min="5124" max="5124" width="8.7109375" style="910" customWidth="1"/>
    <col min="5125" max="5126" width="9.28515625" style="910" customWidth="1"/>
    <col min="5127" max="5127" width="9.5703125" style="910" customWidth="1"/>
    <col min="5128" max="5128" width="9.140625" style="910" customWidth="1"/>
    <col min="5129" max="5129" width="8.42578125" style="910" customWidth="1"/>
    <col min="5130" max="5130" width="8.7109375" style="910" customWidth="1"/>
    <col min="5131" max="5131" width="9.5703125" style="910" customWidth="1"/>
    <col min="5132" max="5132" width="9.28515625" style="910" customWidth="1"/>
    <col min="5133" max="5134" width="8.7109375" style="910" customWidth="1"/>
    <col min="5135" max="5135" width="9.42578125" style="910" customWidth="1"/>
    <col min="5136" max="5143" width="0" style="910" hidden="1" customWidth="1"/>
    <col min="5144" max="5144" width="1" style="910" customWidth="1"/>
    <col min="5145" max="5376" width="9.140625" style="910"/>
    <col min="5377" max="5377" width="3.5703125" style="910" customWidth="1"/>
    <col min="5378" max="5378" width="28" style="910" customWidth="1"/>
    <col min="5379" max="5379" width="3.140625" style="910" customWidth="1"/>
    <col min="5380" max="5380" width="8.7109375" style="910" customWidth="1"/>
    <col min="5381" max="5382" width="9.28515625" style="910" customWidth="1"/>
    <col min="5383" max="5383" width="9.5703125" style="910" customWidth="1"/>
    <col min="5384" max="5384" width="9.140625" style="910" customWidth="1"/>
    <col min="5385" max="5385" width="8.42578125" style="910" customWidth="1"/>
    <col min="5386" max="5386" width="8.7109375" style="910" customWidth="1"/>
    <col min="5387" max="5387" width="9.5703125" style="910" customWidth="1"/>
    <col min="5388" max="5388" width="9.28515625" style="910" customWidth="1"/>
    <col min="5389" max="5390" width="8.7109375" style="910" customWidth="1"/>
    <col min="5391" max="5391" width="9.42578125" style="910" customWidth="1"/>
    <col min="5392" max="5399" width="0" style="910" hidden="1" customWidth="1"/>
    <col min="5400" max="5400" width="1" style="910" customWidth="1"/>
    <col min="5401" max="5632" width="9.140625" style="910"/>
    <col min="5633" max="5633" width="3.5703125" style="910" customWidth="1"/>
    <col min="5634" max="5634" width="28" style="910" customWidth="1"/>
    <col min="5635" max="5635" width="3.140625" style="910" customWidth="1"/>
    <col min="5636" max="5636" width="8.7109375" style="910" customWidth="1"/>
    <col min="5637" max="5638" width="9.28515625" style="910" customWidth="1"/>
    <col min="5639" max="5639" width="9.5703125" style="910" customWidth="1"/>
    <col min="5640" max="5640" width="9.140625" style="910" customWidth="1"/>
    <col min="5641" max="5641" width="8.42578125" style="910" customWidth="1"/>
    <col min="5642" max="5642" width="8.7109375" style="910" customWidth="1"/>
    <col min="5643" max="5643" width="9.5703125" style="910" customWidth="1"/>
    <col min="5644" max="5644" width="9.28515625" style="910" customWidth="1"/>
    <col min="5645" max="5646" width="8.7109375" style="910" customWidth="1"/>
    <col min="5647" max="5647" width="9.42578125" style="910" customWidth="1"/>
    <col min="5648" max="5655" width="0" style="910" hidden="1" customWidth="1"/>
    <col min="5656" max="5656" width="1" style="910" customWidth="1"/>
    <col min="5657" max="5888" width="9.140625" style="910"/>
    <col min="5889" max="5889" width="3.5703125" style="910" customWidth="1"/>
    <col min="5890" max="5890" width="28" style="910" customWidth="1"/>
    <col min="5891" max="5891" width="3.140625" style="910" customWidth="1"/>
    <col min="5892" max="5892" width="8.7109375" style="910" customWidth="1"/>
    <col min="5893" max="5894" width="9.28515625" style="910" customWidth="1"/>
    <col min="5895" max="5895" width="9.5703125" style="910" customWidth="1"/>
    <col min="5896" max="5896" width="9.140625" style="910" customWidth="1"/>
    <col min="5897" max="5897" width="8.42578125" style="910" customWidth="1"/>
    <col min="5898" max="5898" width="8.7109375" style="910" customWidth="1"/>
    <col min="5899" max="5899" width="9.5703125" style="910" customWidth="1"/>
    <col min="5900" max="5900" width="9.28515625" style="910" customWidth="1"/>
    <col min="5901" max="5902" width="8.7109375" style="910" customWidth="1"/>
    <col min="5903" max="5903" width="9.42578125" style="910" customWidth="1"/>
    <col min="5904" max="5911" width="0" style="910" hidden="1" customWidth="1"/>
    <col min="5912" max="5912" width="1" style="910" customWidth="1"/>
    <col min="5913" max="6144" width="9.140625" style="910"/>
    <col min="6145" max="6145" width="3.5703125" style="910" customWidth="1"/>
    <col min="6146" max="6146" width="28" style="910" customWidth="1"/>
    <col min="6147" max="6147" width="3.140625" style="910" customWidth="1"/>
    <col min="6148" max="6148" width="8.7109375" style="910" customWidth="1"/>
    <col min="6149" max="6150" width="9.28515625" style="910" customWidth="1"/>
    <col min="6151" max="6151" width="9.5703125" style="910" customWidth="1"/>
    <col min="6152" max="6152" width="9.140625" style="910" customWidth="1"/>
    <col min="6153" max="6153" width="8.42578125" style="910" customWidth="1"/>
    <col min="6154" max="6154" width="8.7109375" style="910" customWidth="1"/>
    <col min="6155" max="6155" width="9.5703125" style="910" customWidth="1"/>
    <col min="6156" max="6156" width="9.28515625" style="910" customWidth="1"/>
    <col min="6157" max="6158" width="8.7109375" style="910" customWidth="1"/>
    <col min="6159" max="6159" width="9.42578125" style="910" customWidth="1"/>
    <col min="6160" max="6167" width="0" style="910" hidden="1" customWidth="1"/>
    <col min="6168" max="6168" width="1" style="910" customWidth="1"/>
    <col min="6169" max="6400" width="9.140625" style="910"/>
    <col min="6401" max="6401" width="3.5703125" style="910" customWidth="1"/>
    <col min="6402" max="6402" width="28" style="910" customWidth="1"/>
    <col min="6403" max="6403" width="3.140625" style="910" customWidth="1"/>
    <col min="6404" max="6404" width="8.7109375" style="910" customWidth="1"/>
    <col min="6405" max="6406" width="9.28515625" style="910" customWidth="1"/>
    <col min="6407" max="6407" width="9.5703125" style="910" customWidth="1"/>
    <col min="6408" max="6408" width="9.140625" style="910" customWidth="1"/>
    <col min="6409" max="6409" width="8.42578125" style="910" customWidth="1"/>
    <col min="6410" max="6410" width="8.7109375" style="910" customWidth="1"/>
    <col min="6411" max="6411" width="9.5703125" style="910" customWidth="1"/>
    <col min="6412" max="6412" width="9.28515625" style="910" customWidth="1"/>
    <col min="6413" max="6414" width="8.7109375" style="910" customWidth="1"/>
    <col min="6415" max="6415" width="9.42578125" style="910" customWidth="1"/>
    <col min="6416" max="6423" width="0" style="910" hidden="1" customWidth="1"/>
    <col min="6424" max="6424" width="1" style="910" customWidth="1"/>
    <col min="6425" max="6656" width="9.140625" style="910"/>
    <col min="6657" max="6657" width="3.5703125" style="910" customWidth="1"/>
    <col min="6658" max="6658" width="28" style="910" customWidth="1"/>
    <col min="6659" max="6659" width="3.140625" style="910" customWidth="1"/>
    <col min="6660" max="6660" width="8.7109375" style="910" customWidth="1"/>
    <col min="6661" max="6662" width="9.28515625" style="910" customWidth="1"/>
    <col min="6663" max="6663" width="9.5703125" style="910" customWidth="1"/>
    <col min="6664" max="6664" width="9.140625" style="910" customWidth="1"/>
    <col min="6665" max="6665" width="8.42578125" style="910" customWidth="1"/>
    <col min="6666" max="6666" width="8.7109375" style="910" customWidth="1"/>
    <col min="6667" max="6667" width="9.5703125" style="910" customWidth="1"/>
    <col min="6668" max="6668" width="9.28515625" style="910" customWidth="1"/>
    <col min="6669" max="6670" width="8.7109375" style="910" customWidth="1"/>
    <col min="6671" max="6671" width="9.42578125" style="910" customWidth="1"/>
    <col min="6672" max="6679" width="0" style="910" hidden="1" customWidth="1"/>
    <col min="6680" max="6680" width="1" style="910" customWidth="1"/>
    <col min="6681" max="6912" width="9.140625" style="910"/>
    <col min="6913" max="6913" width="3.5703125" style="910" customWidth="1"/>
    <col min="6914" max="6914" width="28" style="910" customWidth="1"/>
    <col min="6915" max="6915" width="3.140625" style="910" customWidth="1"/>
    <col min="6916" max="6916" width="8.7109375" style="910" customWidth="1"/>
    <col min="6917" max="6918" width="9.28515625" style="910" customWidth="1"/>
    <col min="6919" max="6919" width="9.5703125" style="910" customWidth="1"/>
    <col min="6920" max="6920" width="9.140625" style="910" customWidth="1"/>
    <col min="6921" max="6921" width="8.42578125" style="910" customWidth="1"/>
    <col min="6922" max="6922" width="8.7109375" style="910" customWidth="1"/>
    <col min="6923" max="6923" width="9.5703125" style="910" customWidth="1"/>
    <col min="6924" max="6924" width="9.28515625" style="910" customWidth="1"/>
    <col min="6925" max="6926" width="8.7109375" style="910" customWidth="1"/>
    <col min="6927" max="6927" width="9.42578125" style="910" customWidth="1"/>
    <col min="6928" max="6935" width="0" style="910" hidden="1" customWidth="1"/>
    <col min="6936" max="6936" width="1" style="910" customWidth="1"/>
    <col min="6937" max="7168" width="9.140625" style="910"/>
    <col min="7169" max="7169" width="3.5703125" style="910" customWidth="1"/>
    <col min="7170" max="7170" width="28" style="910" customWidth="1"/>
    <col min="7171" max="7171" width="3.140625" style="910" customWidth="1"/>
    <col min="7172" max="7172" width="8.7109375" style="910" customWidth="1"/>
    <col min="7173" max="7174" width="9.28515625" style="910" customWidth="1"/>
    <col min="7175" max="7175" width="9.5703125" style="910" customWidth="1"/>
    <col min="7176" max="7176" width="9.140625" style="910" customWidth="1"/>
    <col min="7177" max="7177" width="8.42578125" style="910" customWidth="1"/>
    <col min="7178" max="7178" width="8.7109375" style="910" customWidth="1"/>
    <col min="7179" max="7179" width="9.5703125" style="910" customWidth="1"/>
    <col min="7180" max="7180" width="9.28515625" style="910" customWidth="1"/>
    <col min="7181" max="7182" width="8.7109375" style="910" customWidth="1"/>
    <col min="7183" max="7183" width="9.42578125" style="910" customWidth="1"/>
    <col min="7184" max="7191" width="0" style="910" hidden="1" customWidth="1"/>
    <col min="7192" max="7192" width="1" style="910" customWidth="1"/>
    <col min="7193" max="7424" width="9.140625" style="910"/>
    <col min="7425" max="7425" width="3.5703125" style="910" customWidth="1"/>
    <col min="7426" max="7426" width="28" style="910" customWidth="1"/>
    <col min="7427" max="7427" width="3.140625" style="910" customWidth="1"/>
    <col min="7428" max="7428" width="8.7109375" style="910" customWidth="1"/>
    <col min="7429" max="7430" width="9.28515625" style="910" customWidth="1"/>
    <col min="7431" max="7431" width="9.5703125" style="910" customWidth="1"/>
    <col min="7432" max="7432" width="9.140625" style="910" customWidth="1"/>
    <col min="7433" max="7433" width="8.42578125" style="910" customWidth="1"/>
    <col min="7434" max="7434" width="8.7109375" style="910" customWidth="1"/>
    <col min="7435" max="7435" width="9.5703125" style="910" customWidth="1"/>
    <col min="7436" max="7436" width="9.28515625" style="910" customWidth="1"/>
    <col min="7437" max="7438" width="8.7109375" style="910" customWidth="1"/>
    <col min="7439" max="7439" width="9.42578125" style="910" customWidth="1"/>
    <col min="7440" max="7447" width="0" style="910" hidden="1" customWidth="1"/>
    <col min="7448" max="7448" width="1" style="910" customWidth="1"/>
    <col min="7449" max="7680" width="9.140625" style="910"/>
    <col min="7681" max="7681" width="3.5703125" style="910" customWidth="1"/>
    <col min="7682" max="7682" width="28" style="910" customWidth="1"/>
    <col min="7683" max="7683" width="3.140625" style="910" customWidth="1"/>
    <col min="7684" max="7684" width="8.7109375" style="910" customWidth="1"/>
    <col min="7685" max="7686" width="9.28515625" style="910" customWidth="1"/>
    <col min="7687" max="7687" width="9.5703125" style="910" customWidth="1"/>
    <col min="7688" max="7688" width="9.140625" style="910" customWidth="1"/>
    <col min="7689" max="7689" width="8.42578125" style="910" customWidth="1"/>
    <col min="7690" max="7690" width="8.7109375" style="910" customWidth="1"/>
    <col min="7691" max="7691" width="9.5703125" style="910" customWidth="1"/>
    <col min="7692" max="7692" width="9.28515625" style="910" customWidth="1"/>
    <col min="7693" max="7694" width="8.7109375" style="910" customWidth="1"/>
    <col min="7695" max="7695" width="9.42578125" style="910" customWidth="1"/>
    <col min="7696" max="7703" width="0" style="910" hidden="1" customWidth="1"/>
    <col min="7704" max="7704" width="1" style="910" customWidth="1"/>
    <col min="7705" max="7936" width="9.140625" style="910"/>
    <col min="7937" max="7937" width="3.5703125" style="910" customWidth="1"/>
    <col min="7938" max="7938" width="28" style="910" customWidth="1"/>
    <col min="7939" max="7939" width="3.140625" style="910" customWidth="1"/>
    <col min="7940" max="7940" width="8.7109375" style="910" customWidth="1"/>
    <col min="7941" max="7942" width="9.28515625" style="910" customWidth="1"/>
    <col min="7943" max="7943" width="9.5703125" style="910" customWidth="1"/>
    <col min="7944" max="7944" width="9.140625" style="910" customWidth="1"/>
    <col min="7945" max="7945" width="8.42578125" style="910" customWidth="1"/>
    <col min="7946" max="7946" width="8.7109375" style="910" customWidth="1"/>
    <col min="7947" max="7947" width="9.5703125" style="910" customWidth="1"/>
    <col min="7948" max="7948" width="9.28515625" style="910" customWidth="1"/>
    <col min="7949" max="7950" width="8.7109375" style="910" customWidth="1"/>
    <col min="7951" max="7951" width="9.42578125" style="910" customWidth="1"/>
    <col min="7952" max="7959" width="0" style="910" hidden="1" customWidth="1"/>
    <col min="7960" max="7960" width="1" style="910" customWidth="1"/>
    <col min="7961" max="8192" width="9.140625" style="910"/>
    <col min="8193" max="8193" width="3.5703125" style="910" customWidth="1"/>
    <col min="8194" max="8194" width="28" style="910" customWidth="1"/>
    <col min="8195" max="8195" width="3.140625" style="910" customWidth="1"/>
    <col min="8196" max="8196" width="8.7109375" style="910" customWidth="1"/>
    <col min="8197" max="8198" width="9.28515625" style="910" customWidth="1"/>
    <col min="8199" max="8199" width="9.5703125" style="910" customWidth="1"/>
    <col min="8200" max="8200" width="9.140625" style="910" customWidth="1"/>
    <col min="8201" max="8201" width="8.42578125" style="910" customWidth="1"/>
    <col min="8202" max="8202" width="8.7109375" style="910" customWidth="1"/>
    <col min="8203" max="8203" width="9.5703125" style="910" customWidth="1"/>
    <col min="8204" max="8204" width="9.28515625" style="910" customWidth="1"/>
    <col min="8205" max="8206" width="8.7109375" style="910" customWidth="1"/>
    <col min="8207" max="8207" width="9.42578125" style="910" customWidth="1"/>
    <col min="8208" max="8215" width="0" style="910" hidden="1" customWidth="1"/>
    <col min="8216" max="8216" width="1" style="910" customWidth="1"/>
    <col min="8217" max="8448" width="9.140625" style="910"/>
    <col min="8449" max="8449" width="3.5703125" style="910" customWidth="1"/>
    <col min="8450" max="8450" width="28" style="910" customWidth="1"/>
    <col min="8451" max="8451" width="3.140625" style="910" customWidth="1"/>
    <col min="8452" max="8452" width="8.7109375" style="910" customWidth="1"/>
    <col min="8453" max="8454" width="9.28515625" style="910" customWidth="1"/>
    <col min="8455" max="8455" width="9.5703125" style="910" customWidth="1"/>
    <col min="8456" max="8456" width="9.140625" style="910" customWidth="1"/>
    <col min="8457" max="8457" width="8.42578125" style="910" customWidth="1"/>
    <col min="8458" max="8458" width="8.7109375" style="910" customWidth="1"/>
    <col min="8459" max="8459" width="9.5703125" style="910" customWidth="1"/>
    <col min="8460" max="8460" width="9.28515625" style="910" customWidth="1"/>
    <col min="8461" max="8462" width="8.7109375" style="910" customWidth="1"/>
    <col min="8463" max="8463" width="9.42578125" style="910" customWidth="1"/>
    <col min="8464" max="8471" width="0" style="910" hidden="1" customWidth="1"/>
    <col min="8472" max="8472" width="1" style="910" customWidth="1"/>
    <col min="8473" max="8704" width="9.140625" style="910"/>
    <col min="8705" max="8705" width="3.5703125" style="910" customWidth="1"/>
    <col min="8706" max="8706" width="28" style="910" customWidth="1"/>
    <col min="8707" max="8707" width="3.140625" style="910" customWidth="1"/>
    <col min="8708" max="8708" width="8.7109375" style="910" customWidth="1"/>
    <col min="8709" max="8710" width="9.28515625" style="910" customWidth="1"/>
    <col min="8711" max="8711" width="9.5703125" style="910" customWidth="1"/>
    <col min="8712" max="8712" width="9.140625" style="910" customWidth="1"/>
    <col min="8713" max="8713" width="8.42578125" style="910" customWidth="1"/>
    <col min="8714" max="8714" width="8.7109375" style="910" customWidth="1"/>
    <col min="8715" max="8715" width="9.5703125" style="910" customWidth="1"/>
    <col min="8716" max="8716" width="9.28515625" style="910" customWidth="1"/>
    <col min="8717" max="8718" width="8.7109375" style="910" customWidth="1"/>
    <col min="8719" max="8719" width="9.42578125" style="910" customWidth="1"/>
    <col min="8720" max="8727" width="0" style="910" hidden="1" customWidth="1"/>
    <col min="8728" max="8728" width="1" style="910" customWidth="1"/>
    <col min="8729" max="8960" width="9.140625" style="910"/>
    <col min="8961" max="8961" width="3.5703125" style="910" customWidth="1"/>
    <col min="8962" max="8962" width="28" style="910" customWidth="1"/>
    <col min="8963" max="8963" width="3.140625" style="910" customWidth="1"/>
    <col min="8964" max="8964" width="8.7109375" style="910" customWidth="1"/>
    <col min="8965" max="8966" width="9.28515625" style="910" customWidth="1"/>
    <col min="8967" max="8967" width="9.5703125" style="910" customWidth="1"/>
    <col min="8968" max="8968" width="9.140625" style="910" customWidth="1"/>
    <col min="8969" max="8969" width="8.42578125" style="910" customWidth="1"/>
    <col min="8970" max="8970" width="8.7109375" style="910" customWidth="1"/>
    <col min="8971" max="8971" width="9.5703125" style="910" customWidth="1"/>
    <col min="8972" max="8972" width="9.28515625" style="910" customWidth="1"/>
    <col min="8973" max="8974" width="8.7109375" style="910" customWidth="1"/>
    <col min="8975" max="8975" width="9.42578125" style="910" customWidth="1"/>
    <col min="8976" max="8983" width="0" style="910" hidden="1" customWidth="1"/>
    <col min="8984" max="8984" width="1" style="910" customWidth="1"/>
    <col min="8985" max="9216" width="9.140625" style="910"/>
    <col min="9217" max="9217" width="3.5703125" style="910" customWidth="1"/>
    <col min="9218" max="9218" width="28" style="910" customWidth="1"/>
    <col min="9219" max="9219" width="3.140625" style="910" customWidth="1"/>
    <col min="9220" max="9220" width="8.7109375" style="910" customWidth="1"/>
    <col min="9221" max="9222" width="9.28515625" style="910" customWidth="1"/>
    <col min="9223" max="9223" width="9.5703125" style="910" customWidth="1"/>
    <col min="9224" max="9224" width="9.140625" style="910" customWidth="1"/>
    <col min="9225" max="9225" width="8.42578125" style="910" customWidth="1"/>
    <col min="9226" max="9226" width="8.7109375" style="910" customWidth="1"/>
    <col min="9227" max="9227" width="9.5703125" style="910" customWidth="1"/>
    <col min="9228" max="9228" width="9.28515625" style="910" customWidth="1"/>
    <col min="9229" max="9230" width="8.7109375" style="910" customWidth="1"/>
    <col min="9231" max="9231" width="9.42578125" style="910" customWidth="1"/>
    <col min="9232" max="9239" width="0" style="910" hidden="1" customWidth="1"/>
    <col min="9240" max="9240" width="1" style="910" customWidth="1"/>
    <col min="9241" max="9472" width="9.140625" style="910"/>
    <col min="9473" max="9473" width="3.5703125" style="910" customWidth="1"/>
    <col min="9474" max="9474" width="28" style="910" customWidth="1"/>
    <col min="9475" max="9475" width="3.140625" style="910" customWidth="1"/>
    <col min="9476" max="9476" width="8.7109375" style="910" customWidth="1"/>
    <col min="9477" max="9478" width="9.28515625" style="910" customWidth="1"/>
    <col min="9479" max="9479" width="9.5703125" style="910" customWidth="1"/>
    <col min="9480" max="9480" width="9.140625" style="910" customWidth="1"/>
    <col min="9481" max="9481" width="8.42578125" style="910" customWidth="1"/>
    <col min="9482" max="9482" width="8.7109375" style="910" customWidth="1"/>
    <col min="9483" max="9483" width="9.5703125" style="910" customWidth="1"/>
    <col min="9484" max="9484" width="9.28515625" style="910" customWidth="1"/>
    <col min="9485" max="9486" width="8.7109375" style="910" customWidth="1"/>
    <col min="9487" max="9487" width="9.42578125" style="910" customWidth="1"/>
    <col min="9488" max="9495" width="0" style="910" hidden="1" customWidth="1"/>
    <col min="9496" max="9496" width="1" style="910" customWidth="1"/>
    <col min="9497" max="9728" width="9.140625" style="910"/>
    <col min="9729" max="9729" width="3.5703125" style="910" customWidth="1"/>
    <col min="9730" max="9730" width="28" style="910" customWidth="1"/>
    <col min="9731" max="9731" width="3.140625" style="910" customWidth="1"/>
    <col min="9732" max="9732" width="8.7109375" style="910" customWidth="1"/>
    <col min="9733" max="9734" width="9.28515625" style="910" customWidth="1"/>
    <col min="9735" max="9735" width="9.5703125" style="910" customWidth="1"/>
    <col min="9736" max="9736" width="9.140625" style="910" customWidth="1"/>
    <col min="9737" max="9737" width="8.42578125" style="910" customWidth="1"/>
    <col min="9738" max="9738" width="8.7109375" style="910" customWidth="1"/>
    <col min="9739" max="9739" width="9.5703125" style="910" customWidth="1"/>
    <col min="9740" max="9740" width="9.28515625" style="910" customWidth="1"/>
    <col min="9741" max="9742" width="8.7109375" style="910" customWidth="1"/>
    <col min="9743" max="9743" width="9.42578125" style="910" customWidth="1"/>
    <col min="9744" max="9751" width="0" style="910" hidden="1" customWidth="1"/>
    <col min="9752" max="9752" width="1" style="910" customWidth="1"/>
    <col min="9753" max="9984" width="9.140625" style="910"/>
    <col min="9985" max="9985" width="3.5703125" style="910" customWidth="1"/>
    <col min="9986" max="9986" width="28" style="910" customWidth="1"/>
    <col min="9987" max="9987" width="3.140625" style="910" customWidth="1"/>
    <col min="9988" max="9988" width="8.7109375" style="910" customWidth="1"/>
    <col min="9989" max="9990" width="9.28515625" style="910" customWidth="1"/>
    <col min="9991" max="9991" width="9.5703125" style="910" customWidth="1"/>
    <col min="9992" max="9992" width="9.140625" style="910" customWidth="1"/>
    <col min="9993" max="9993" width="8.42578125" style="910" customWidth="1"/>
    <col min="9994" max="9994" width="8.7109375" style="910" customWidth="1"/>
    <col min="9995" max="9995" width="9.5703125" style="910" customWidth="1"/>
    <col min="9996" max="9996" width="9.28515625" style="910" customWidth="1"/>
    <col min="9997" max="9998" width="8.7109375" style="910" customWidth="1"/>
    <col min="9999" max="9999" width="9.42578125" style="910" customWidth="1"/>
    <col min="10000" max="10007" width="0" style="910" hidden="1" customWidth="1"/>
    <col min="10008" max="10008" width="1" style="910" customWidth="1"/>
    <col min="10009" max="10240" width="9.140625" style="910"/>
    <col min="10241" max="10241" width="3.5703125" style="910" customWidth="1"/>
    <col min="10242" max="10242" width="28" style="910" customWidth="1"/>
    <col min="10243" max="10243" width="3.140625" style="910" customWidth="1"/>
    <col min="10244" max="10244" width="8.7109375" style="910" customWidth="1"/>
    <col min="10245" max="10246" width="9.28515625" style="910" customWidth="1"/>
    <col min="10247" max="10247" width="9.5703125" style="910" customWidth="1"/>
    <col min="10248" max="10248" width="9.140625" style="910" customWidth="1"/>
    <col min="10249" max="10249" width="8.42578125" style="910" customWidth="1"/>
    <col min="10250" max="10250" width="8.7109375" style="910" customWidth="1"/>
    <col min="10251" max="10251" width="9.5703125" style="910" customWidth="1"/>
    <col min="10252" max="10252" width="9.28515625" style="910" customWidth="1"/>
    <col min="10253" max="10254" width="8.7109375" style="910" customWidth="1"/>
    <col min="10255" max="10255" width="9.42578125" style="910" customWidth="1"/>
    <col min="10256" max="10263" width="0" style="910" hidden="1" customWidth="1"/>
    <col min="10264" max="10264" width="1" style="910" customWidth="1"/>
    <col min="10265" max="10496" width="9.140625" style="910"/>
    <col min="10497" max="10497" width="3.5703125" style="910" customWidth="1"/>
    <col min="10498" max="10498" width="28" style="910" customWidth="1"/>
    <col min="10499" max="10499" width="3.140625" style="910" customWidth="1"/>
    <col min="10500" max="10500" width="8.7109375" style="910" customWidth="1"/>
    <col min="10501" max="10502" width="9.28515625" style="910" customWidth="1"/>
    <col min="10503" max="10503" width="9.5703125" style="910" customWidth="1"/>
    <col min="10504" max="10504" width="9.140625" style="910" customWidth="1"/>
    <col min="10505" max="10505" width="8.42578125" style="910" customWidth="1"/>
    <col min="10506" max="10506" width="8.7109375" style="910" customWidth="1"/>
    <col min="10507" max="10507" width="9.5703125" style="910" customWidth="1"/>
    <col min="10508" max="10508" width="9.28515625" style="910" customWidth="1"/>
    <col min="10509" max="10510" width="8.7109375" style="910" customWidth="1"/>
    <col min="10511" max="10511" width="9.42578125" style="910" customWidth="1"/>
    <col min="10512" max="10519" width="0" style="910" hidden="1" customWidth="1"/>
    <col min="10520" max="10520" width="1" style="910" customWidth="1"/>
    <col min="10521" max="10752" width="9.140625" style="910"/>
    <col min="10753" max="10753" width="3.5703125" style="910" customWidth="1"/>
    <col min="10754" max="10754" width="28" style="910" customWidth="1"/>
    <col min="10755" max="10755" width="3.140625" style="910" customWidth="1"/>
    <col min="10756" max="10756" width="8.7109375" style="910" customWidth="1"/>
    <col min="10757" max="10758" width="9.28515625" style="910" customWidth="1"/>
    <col min="10759" max="10759" width="9.5703125" style="910" customWidth="1"/>
    <col min="10760" max="10760" width="9.140625" style="910" customWidth="1"/>
    <col min="10761" max="10761" width="8.42578125" style="910" customWidth="1"/>
    <col min="10762" max="10762" width="8.7109375" style="910" customWidth="1"/>
    <col min="10763" max="10763" width="9.5703125" style="910" customWidth="1"/>
    <col min="10764" max="10764" width="9.28515625" style="910" customWidth="1"/>
    <col min="10765" max="10766" width="8.7109375" style="910" customWidth="1"/>
    <col min="10767" max="10767" width="9.42578125" style="910" customWidth="1"/>
    <col min="10768" max="10775" width="0" style="910" hidden="1" customWidth="1"/>
    <col min="10776" max="10776" width="1" style="910" customWidth="1"/>
    <col min="10777" max="11008" width="9.140625" style="910"/>
    <col min="11009" max="11009" width="3.5703125" style="910" customWidth="1"/>
    <col min="11010" max="11010" width="28" style="910" customWidth="1"/>
    <col min="11011" max="11011" width="3.140625" style="910" customWidth="1"/>
    <col min="11012" max="11012" width="8.7109375" style="910" customWidth="1"/>
    <col min="11013" max="11014" width="9.28515625" style="910" customWidth="1"/>
    <col min="11015" max="11015" width="9.5703125" style="910" customWidth="1"/>
    <col min="11016" max="11016" width="9.140625" style="910" customWidth="1"/>
    <col min="11017" max="11017" width="8.42578125" style="910" customWidth="1"/>
    <col min="11018" max="11018" width="8.7109375" style="910" customWidth="1"/>
    <col min="11019" max="11019" width="9.5703125" style="910" customWidth="1"/>
    <col min="11020" max="11020" width="9.28515625" style="910" customWidth="1"/>
    <col min="11021" max="11022" width="8.7109375" style="910" customWidth="1"/>
    <col min="11023" max="11023" width="9.42578125" style="910" customWidth="1"/>
    <col min="11024" max="11031" width="0" style="910" hidden="1" customWidth="1"/>
    <col min="11032" max="11032" width="1" style="910" customWidth="1"/>
    <col min="11033" max="11264" width="9.140625" style="910"/>
    <col min="11265" max="11265" width="3.5703125" style="910" customWidth="1"/>
    <col min="11266" max="11266" width="28" style="910" customWidth="1"/>
    <col min="11267" max="11267" width="3.140625" style="910" customWidth="1"/>
    <col min="11268" max="11268" width="8.7109375" style="910" customWidth="1"/>
    <col min="11269" max="11270" width="9.28515625" style="910" customWidth="1"/>
    <col min="11271" max="11271" width="9.5703125" style="910" customWidth="1"/>
    <col min="11272" max="11272" width="9.140625" style="910" customWidth="1"/>
    <col min="11273" max="11273" width="8.42578125" style="910" customWidth="1"/>
    <col min="11274" max="11274" width="8.7109375" style="910" customWidth="1"/>
    <col min="11275" max="11275" width="9.5703125" style="910" customWidth="1"/>
    <col min="11276" max="11276" width="9.28515625" style="910" customWidth="1"/>
    <col min="11277" max="11278" width="8.7109375" style="910" customWidth="1"/>
    <col min="11279" max="11279" width="9.42578125" style="910" customWidth="1"/>
    <col min="11280" max="11287" width="0" style="910" hidden="1" customWidth="1"/>
    <col min="11288" max="11288" width="1" style="910" customWidth="1"/>
    <col min="11289" max="11520" width="9.140625" style="910"/>
    <col min="11521" max="11521" width="3.5703125" style="910" customWidth="1"/>
    <col min="11522" max="11522" width="28" style="910" customWidth="1"/>
    <col min="11523" max="11523" width="3.140625" style="910" customWidth="1"/>
    <col min="11524" max="11524" width="8.7109375" style="910" customWidth="1"/>
    <col min="11525" max="11526" width="9.28515625" style="910" customWidth="1"/>
    <col min="11527" max="11527" width="9.5703125" style="910" customWidth="1"/>
    <col min="11528" max="11528" width="9.140625" style="910" customWidth="1"/>
    <col min="11529" max="11529" width="8.42578125" style="910" customWidth="1"/>
    <col min="11530" max="11530" width="8.7109375" style="910" customWidth="1"/>
    <col min="11531" max="11531" width="9.5703125" style="910" customWidth="1"/>
    <col min="11532" max="11532" width="9.28515625" style="910" customWidth="1"/>
    <col min="11533" max="11534" width="8.7109375" style="910" customWidth="1"/>
    <col min="11535" max="11535" width="9.42578125" style="910" customWidth="1"/>
    <col min="11536" max="11543" width="0" style="910" hidden="1" customWidth="1"/>
    <col min="11544" max="11544" width="1" style="910" customWidth="1"/>
    <col min="11545" max="11776" width="9.140625" style="910"/>
    <col min="11777" max="11777" width="3.5703125" style="910" customWidth="1"/>
    <col min="11778" max="11778" width="28" style="910" customWidth="1"/>
    <col min="11779" max="11779" width="3.140625" style="910" customWidth="1"/>
    <col min="11780" max="11780" width="8.7109375" style="910" customWidth="1"/>
    <col min="11781" max="11782" width="9.28515625" style="910" customWidth="1"/>
    <col min="11783" max="11783" width="9.5703125" style="910" customWidth="1"/>
    <col min="11784" max="11784" width="9.140625" style="910" customWidth="1"/>
    <col min="11785" max="11785" width="8.42578125" style="910" customWidth="1"/>
    <col min="11786" max="11786" width="8.7109375" style="910" customWidth="1"/>
    <col min="11787" max="11787" width="9.5703125" style="910" customWidth="1"/>
    <col min="11788" max="11788" width="9.28515625" style="910" customWidth="1"/>
    <col min="11789" max="11790" width="8.7109375" style="910" customWidth="1"/>
    <col min="11791" max="11791" width="9.42578125" style="910" customWidth="1"/>
    <col min="11792" max="11799" width="0" style="910" hidden="1" customWidth="1"/>
    <col min="11800" max="11800" width="1" style="910" customWidth="1"/>
    <col min="11801" max="12032" width="9.140625" style="910"/>
    <col min="12033" max="12033" width="3.5703125" style="910" customWidth="1"/>
    <col min="12034" max="12034" width="28" style="910" customWidth="1"/>
    <col min="12035" max="12035" width="3.140625" style="910" customWidth="1"/>
    <col min="12036" max="12036" width="8.7109375" style="910" customWidth="1"/>
    <col min="12037" max="12038" width="9.28515625" style="910" customWidth="1"/>
    <col min="12039" max="12039" width="9.5703125" style="910" customWidth="1"/>
    <col min="12040" max="12040" width="9.140625" style="910" customWidth="1"/>
    <col min="12041" max="12041" width="8.42578125" style="910" customWidth="1"/>
    <col min="12042" max="12042" width="8.7109375" style="910" customWidth="1"/>
    <col min="12043" max="12043" width="9.5703125" style="910" customWidth="1"/>
    <col min="12044" max="12044" width="9.28515625" style="910" customWidth="1"/>
    <col min="12045" max="12046" width="8.7109375" style="910" customWidth="1"/>
    <col min="12047" max="12047" width="9.42578125" style="910" customWidth="1"/>
    <col min="12048" max="12055" width="0" style="910" hidden="1" customWidth="1"/>
    <col min="12056" max="12056" width="1" style="910" customWidth="1"/>
    <col min="12057" max="12288" width="9.140625" style="910"/>
    <col min="12289" max="12289" width="3.5703125" style="910" customWidth="1"/>
    <col min="12290" max="12290" width="28" style="910" customWidth="1"/>
    <col min="12291" max="12291" width="3.140625" style="910" customWidth="1"/>
    <col min="12292" max="12292" width="8.7109375" style="910" customWidth="1"/>
    <col min="12293" max="12294" width="9.28515625" style="910" customWidth="1"/>
    <col min="12295" max="12295" width="9.5703125" style="910" customWidth="1"/>
    <col min="12296" max="12296" width="9.140625" style="910" customWidth="1"/>
    <col min="12297" max="12297" width="8.42578125" style="910" customWidth="1"/>
    <col min="12298" max="12298" width="8.7109375" style="910" customWidth="1"/>
    <col min="12299" max="12299" width="9.5703125" style="910" customWidth="1"/>
    <col min="12300" max="12300" width="9.28515625" style="910" customWidth="1"/>
    <col min="12301" max="12302" width="8.7109375" style="910" customWidth="1"/>
    <col min="12303" max="12303" width="9.42578125" style="910" customWidth="1"/>
    <col min="12304" max="12311" width="0" style="910" hidden="1" customWidth="1"/>
    <col min="12312" max="12312" width="1" style="910" customWidth="1"/>
    <col min="12313" max="12544" width="9.140625" style="910"/>
    <col min="12545" max="12545" width="3.5703125" style="910" customWidth="1"/>
    <col min="12546" max="12546" width="28" style="910" customWidth="1"/>
    <col min="12547" max="12547" width="3.140625" style="910" customWidth="1"/>
    <col min="12548" max="12548" width="8.7109375" style="910" customWidth="1"/>
    <col min="12549" max="12550" width="9.28515625" style="910" customWidth="1"/>
    <col min="12551" max="12551" width="9.5703125" style="910" customWidth="1"/>
    <col min="12552" max="12552" width="9.140625" style="910" customWidth="1"/>
    <col min="12553" max="12553" width="8.42578125" style="910" customWidth="1"/>
    <col min="12554" max="12554" width="8.7109375" style="910" customWidth="1"/>
    <col min="12555" max="12555" width="9.5703125" style="910" customWidth="1"/>
    <col min="12556" max="12556" width="9.28515625" style="910" customWidth="1"/>
    <col min="12557" max="12558" width="8.7109375" style="910" customWidth="1"/>
    <col min="12559" max="12559" width="9.42578125" style="910" customWidth="1"/>
    <col min="12560" max="12567" width="0" style="910" hidden="1" customWidth="1"/>
    <col min="12568" max="12568" width="1" style="910" customWidth="1"/>
    <col min="12569" max="12800" width="9.140625" style="910"/>
    <col min="12801" max="12801" width="3.5703125" style="910" customWidth="1"/>
    <col min="12802" max="12802" width="28" style="910" customWidth="1"/>
    <col min="12803" max="12803" width="3.140625" style="910" customWidth="1"/>
    <col min="12804" max="12804" width="8.7109375" style="910" customWidth="1"/>
    <col min="12805" max="12806" width="9.28515625" style="910" customWidth="1"/>
    <col min="12807" max="12807" width="9.5703125" style="910" customWidth="1"/>
    <col min="12808" max="12808" width="9.140625" style="910" customWidth="1"/>
    <col min="12809" max="12809" width="8.42578125" style="910" customWidth="1"/>
    <col min="12810" max="12810" width="8.7109375" style="910" customWidth="1"/>
    <col min="12811" max="12811" width="9.5703125" style="910" customWidth="1"/>
    <col min="12812" max="12812" width="9.28515625" style="910" customWidth="1"/>
    <col min="12813" max="12814" width="8.7109375" style="910" customWidth="1"/>
    <col min="12815" max="12815" width="9.42578125" style="910" customWidth="1"/>
    <col min="12816" max="12823" width="0" style="910" hidden="1" customWidth="1"/>
    <col min="12824" max="12824" width="1" style="910" customWidth="1"/>
    <col min="12825" max="13056" width="9.140625" style="910"/>
    <col min="13057" max="13057" width="3.5703125" style="910" customWidth="1"/>
    <col min="13058" max="13058" width="28" style="910" customWidth="1"/>
    <col min="13059" max="13059" width="3.140625" style="910" customWidth="1"/>
    <col min="13060" max="13060" width="8.7109375" style="910" customWidth="1"/>
    <col min="13061" max="13062" width="9.28515625" style="910" customWidth="1"/>
    <col min="13063" max="13063" width="9.5703125" style="910" customWidth="1"/>
    <col min="13064" max="13064" width="9.140625" style="910" customWidth="1"/>
    <col min="13065" max="13065" width="8.42578125" style="910" customWidth="1"/>
    <col min="13066" max="13066" width="8.7109375" style="910" customWidth="1"/>
    <col min="13067" max="13067" width="9.5703125" style="910" customWidth="1"/>
    <col min="13068" max="13068" width="9.28515625" style="910" customWidth="1"/>
    <col min="13069" max="13070" width="8.7109375" style="910" customWidth="1"/>
    <col min="13071" max="13071" width="9.42578125" style="910" customWidth="1"/>
    <col min="13072" max="13079" width="0" style="910" hidden="1" customWidth="1"/>
    <col min="13080" max="13080" width="1" style="910" customWidth="1"/>
    <col min="13081" max="13312" width="9.140625" style="910"/>
    <col min="13313" max="13313" width="3.5703125" style="910" customWidth="1"/>
    <col min="13314" max="13314" width="28" style="910" customWidth="1"/>
    <col min="13315" max="13315" width="3.140625" style="910" customWidth="1"/>
    <col min="13316" max="13316" width="8.7109375" style="910" customWidth="1"/>
    <col min="13317" max="13318" width="9.28515625" style="910" customWidth="1"/>
    <col min="13319" max="13319" width="9.5703125" style="910" customWidth="1"/>
    <col min="13320" max="13320" width="9.140625" style="910" customWidth="1"/>
    <col min="13321" max="13321" width="8.42578125" style="910" customWidth="1"/>
    <col min="13322" max="13322" width="8.7109375" style="910" customWidth="1"/>
    <col min="13323" max="13323" width="9.5703125" style="910" customWidth="1"/>
    <col min="13324" max="13324" width="9.28515625" style="910" customWidth="1"/>
    <col min="13325" max="13326" width="8.7109375" style="910" customWidth="1"/>
    <col min="13327" max="13327" width="9.42578125" style="910" customWidth="1"/>
    <col min="13328" max="13335" width="0" style="910" hidden="1" customWidth="1"/>
    <col min="13336" max="13336" width="1" style="910" customWidth="1"/>
    <col min="13337" max="13568" width="9.140625" style="910"/>
    <col min="13569" max="13569" width="3.5703125" style="910" customWidth="1"/>
    <col min="13570" max="13570" width="28" style="910" customWidth="1"/>
    <col min="13571" max="13571" width="3.140625" style="910" customWidth="1"/>
    <col min="13572" max="13572" width="8.7109375" style="910" customWidth="1"/>
    <col min="13573" max="13574" width="9.28515625" style="910" customWidth="1"/>
    <col min="13575" max="13575" width="9.5703125" style="910" customWidth="1"/>
    <col min="13576" max="13576" width="9.140625" style="910" customWidth="1"/>
    <col min="13577" max="13577" width="8.42578125" style="910" customWidth="1"/>
    <col min="13578" max="13578" width="8.7109375" style="910" customWidth="1"/>
    <col min="13579" max="13579" width="9.5703125" style="910" customWidth="1"/>
    <col min="13580" max="13580" width="9.28515625" style="910" customWidth="1"/>
    <col min="13581" max="13582" width="8.7109375" style="910" customWidth="1"/>
    <col min="13583" max="13583" width="9.42578125" style="910" customWidth="1"/>
    <col min="13584" max="13591" width="0" style="910" hidden="1" customWidth="1"/>
    <col min="13592" max="13592" width="1" style="910" customWidth="1"/>
    <col min="13593" max="13824" width="9.140625" style="910"/>
    <col min="13825" max="13825" width="3.5703125" style="910" customWidth="1"/>
    <col min="13826" max="13826" width="28" style="910" customWidth="1"/>
    <col min="13827" max="13827" width="3.140625" style="910" customWidth="1"/>
    <col min="13828" max="13828" width="8.7109375" style="910" customWidth="1"/>
    <col min="13829" max="13830" width="9.28515625" style="910" customWidth="1"/>
    <col min="13831" max="13831" width="9.5703125" style="910" customWidth="1"/>
    <col min="13832" max="13832" width="9.140625" style="910" customWidth="1"/>
    <col min="13833" max="13833" width="8.42578125" style="910" customWidth="1"/>
    <col min="13834" max="13834" width="8.7109375" style="910" customWidth="1"/>
    <col min="13835" max="13835" width="9.5703125" style="910" customWidth="1"/>
    <col min="13836" max="13836" width="9.28515625" style="910" customWidth="1"/>
    <col min="13837" max="13838" width="8.7109375" style="910" customWidth="1"/>
    <col min="13839" max="13839" width="9.42578125" style="910" customWidth="1"/>
    <col min="13840" max="13847" width="0" style="910" hidden="1" customWidth="1"/>
    <col min="13848" max="13848" width="1" style="910" customWidth="1"/>
    <col min="13849" max="14080" width="9.140625" style="910"/>
    <col min="14081" max="14081" width="3.5703125" style="910" customWidth="1"/>
    <col min="14082" max="14082" width="28" style="910" customWidth="1"/>
    <col min="14083" max="14083" width="3.140625" style="910" customWidth="1"/>
    <col min="14084" max="14084" width="8.7109375" style="910" customWidth="1"/>
    <col min="14085" max="14086" width="9.28515625" style="910" customWidth="1"/>
    <col min="14087" max="14087" width="9.5703125" style="910" customWidth="1"/>
    <col min="14088" max="14088" width="9.140625" style="910" customWidth="1"/>
    <col min="14089" max="14089" width="8.42578125" style="910" customWidth="1"/>
    <col min="14090" max="14090" width="8.7109375" style="910" customWidth="1"/>
    <col min="14091" max="14091" width="9.5703125" style="910" customWidth="1"/>
    <col min="14092" max="14092" width="9.28515625" style="910" customWidth="1"/>
    <col min="14093" max="14094" width="8.7109375" style="910" customWidth="1"/>
    <col min="14095" max="14095" width="9.42578125" style="910" customWidth="1"/>
    <col min="14096" max="14103" width="0" style="910" hidden="1" customWidth="1"/>
    <col min="14104" max="14104" width="1" style="910" customWidth="1"/>
    <col min="14105" max="14336" width="9.140625" style="910"/>
    <col min="14337" max="14337" width="3.5703125" style="910" customWidth="1"/>
    <col min="14338" max="14338" width="28" style="910" customWidth="1"/>
    <col min="14339" max="14339" width="3.140625" style="910" customWidth="1"/>
    <col min="14340" max="14340" width="8.7109375" style="910" customWidth="1"/>
    <col min="14341" max="14342" width="9.28515625" style="910" customWidth="1"/>
    <col min="14343" max="14343" width="9.5703125" style="910" customWidth="1"/>
    <col min="14344" max="14344" width="9.140625" style="910" customWidth="1"/>
    <col min="14345" max="14345" width="8.42578125" style="910" customWidth="1"/>
    <col min="14346" max="14346" width="8.7109375" style="910" customWidth="1"/>
    <col min="14347" max="14347" width="9.5703125" style="910" customWidth="1"/>
    <col min="14348" max="14348" width="9.28515625" style="910" customWidth="1"/>
    <col min="14349" max="14350" width="8.7109375" style="910" customWidth="1"/>
    <col min="14351" max="14351" width="9.42578125" style="910" customWidth="1"/>
    <col min="14352" max="14359" width="0" style="910" hidden="1" customWidth="1"/>
    <col min="14360" max="14360" width="1" style="910" customWidth="1"/>
    <col min="14361" max="14592" width="9.140625" style="910"/>
    <col min="14593" max="14593" width="3.5703125" style="910" customWidth="1"/>
    <col min="14594" max="14594" width="28" style="910" customWidth="1"/>
    <col min="14595" max="14595" width="3.140625" style="910" customWidth="1"/>
    <col min="14596" max="14596" width="8.7109375" style="910" customWidth="1"/>
    <col min="14597" max="14598" width="9.28515625" style="910" customWidth="1"/>
    <col min="14599" max="14599" width="9.5703125" style="910" customWidth="1"/>
    <col min="14600" max="14600" width="9.140625" style="910" customWidth="1"/>
    <col min="14601" max="14601" width="8.42578125" style="910" customWidth="1"/>
    <col min="14602" max="14602" width="8.7109375" style="910" customWidth="1"/>
    <col min="14603" max="14603" width="9.5703125" style="910" customWidth="1"/>
    <col min="14604" max="14604" width="9.28515625" style="910" customWidth="1"/>
    <col min="14605" max="14606" width="8.7109375" style="910" customWidth="1"/>
    <col min="14607" max="14607" width="9.42578125" style="910" customWidth="1"/>
    <col min="14608" max="14615" width="0" style="910" hidden="1" customWidth="1"/>
    <col min="14616" max="14616" width="1" style="910" customWidth="1"/>
    <col min="14617" max="14848" width="9.140625" style="910"/>
    <col min="14849" max="14849" width="3.5703125" style="910" customWidth="1"/>
    <col min="14850" max="14850" width="28" style="910" customWidth="1"/>
    <col min="14851" max="14851" width="3.140625" style="910" customWidth="1"/>
    <col min="14852" max="14852" width="8.7109375" style="910" customWidth="1"/>
    <col min="14853" max="14854" width="9.28515625" style="910" customWidth="1"/>
    <col min="14855" max="14855" width="9.5703125" style="910" customWidth="1"/>
    <col min="14856" max="14856" width="9.140625" style="910" customWidth="1"/>
    <col min="14857" max="14857" width="8.42578125" style="910" customWidth="1"/>
    <col min="14858" max="14858" width="8.7109375" style="910" customWidth="1"/>
    <col min="14859" max="14859" width="9.5703125" style="910" customWidth="1"/>
    <col min="14860" max="14860" width="9.28515625" style="910" customWidth="1"/>
    <col min="14861" max="14862" width="8.7109375" style="910" customWidth="1"/>
    <col min="14863" max="14863" width="9.42578125" style="910" customWidth="1"/>
    <col min="14864" max="14871" width="0" style="910" hidden="1" customWidth="1"/>
    <col min="14872" max="14872" width="1" style="910" customWidth="1"/>
    <col min="14873" max="15104" width="9.140625" style="910"/>
    <col min="15105" max="15105" width="3.5703125" style="910" customWidth="1"/>
    <col min="15106" max="15106" width="28" style="910" customWidth="1"/>
    <col min="15107" max="15107" width="3.140625" style="910" customWidth="1"/>
    <col min="15108" max="15108" width="8.7109375" style="910" customWidth="1"/>
    <col min="15109" max="15110" width="9.28515625" style="910" customWidth="1"/>
    <col min="15111" max="15111" width="9.5703125" style="910" customWidth="1"/>
    <col min="15112" max="15112" width="9.140625" style="910" customWidth="1"/>
    <col min="15113" max="15113" width="8.42578125" style="910" customWidth="1"/>
    <col min="15114" max="15114" width="8.7109375" style="910" customWidth="1"/>
    <col min="15115" max="15115" width="9.5703125" style="910" customWidth="1"/>
    <col min="15116" max="15116" width="9.28515625" style="910" customWidth="1"/>
    <col min="15117" max="15118" width="8.7109375" style="910" customWidth="1"/>
    <col min="15119" max="15119" width="9.42578125" style="910" customWidth="1"/>
    <col min="15120" max="15127" width="0" style="910" hidden="1" customWidth="1"/>
    <col min="15128" max="15128" width="1" style="910" customWidth="1"/>
    <col min="15129" max="15360" width="9.140625" style="910"/>
    <col min="15361" max="15361" width="3.5703125" style="910" customWidth="1"/>
    <col min="15362" max="15362" width="28" style="910" customWidth="1"/>
    <col min="15363" max="15363" width="3.140625" style="910" customWidth="1"/>
    <col min="15364" max="15364" width="8.7109375" style="910" customWidth="1"/>
    <col min="15365" max="15366" width="9.28515625" style="910" customWidth="1"/>
    <col min="15367" max="15367" width="9.5703125" style="910" customWidth="1"/>
    <col min="15368" max="15368" width="9.140625" style="910" customWidth="1"/>
    <col min="15369" max="15369" width="8.42578125" style="910" customWidth="1"/>
    <col min="15370" max="15370" width="8.7109375" style="910" customWidth="1"/>
    <col min="15371" max="15371" width="9.5703125" style="910" customWidth="1"/>
    <col min="15372" max="15372" width="9.28515625" style="910" customWidth="1"/>
    <col min="15373" max="15374" width="8.7109375" style="910" customWidth="1"/>
    <col min="15375" max="15375" width="9.42578125" style="910" customWidth="1"/>
    <col min="15376" max="15383" width="0" style="910" hidden="1" customWidth="1"/>
    <col min="15384" max="15384" width="1" style="910" customWidth="1"/>
    <col min="15385" max="15616" width="9.140625" style="910"/>
    <col min="15617" max="15617" width="3.5703125" style="910" customWidth="1"/>
    <col min="15618" max="15618" width="28" style="910" customWidth="1"/>
    <col min="15619" max="15619" width="3.140625" style="910" customWidth="1"/>
    <col min="15620" max="15620" width="8.7109375" style="910" customWidth="1"/>
    <col min="15621" max="15622" width="9.28515625" style="910" customWidth="1"/>
    <col min="15623" max="15623" width="9.5703125" style="910" customWidth="1"/>
    <col min="15624" max="15624" width="9.140625" style="910" customWidth="1"/>
    <col min="15625" max="15625" width="8.42578125" style="910" customWidth="1"/>
    <col min="15626" max="15626" width="8.7109375" style="910" customWidth="1"/>
    <col min="15627" max="15627" width="9.5703125" style="910" customWidth="1"/>
    <col min="15628" max="15628" width="9.28515625" style="910" customWidth="1"/>
    <col min="15629" max="15630" width="8.7109375" style="910" customWidth="1"/>
    <col min="15631" max="15631" width="9.42578125" style="910" customWidth="1"/>
    <col min="15632" max="15639" width="0" style="910" hidden="1" customWidth="1"/>
    <col min="15640" max="15640" width="1" style="910" customWidth="1"/>
    <col min="15641" max="15872" width="9.140625" style="910"/>
    <col min="15873" max="15873" width="3.5703125" style="910" customWidth="1"/>
    <col min="15874" max="15874" width="28" style="910" customWidth="1"/>
    <col min="15875" max="15875" width="3.140625" style="910" customWidth="1"/>
    <col min="15876" max="15876" width="8.7109375" style="910" customWidth="1"/>
    <col min="15877" max="15878" width="9.28515625" style="910" customWidth="1"/>
    <col min="15879" max="15879" width="9.5703125" style="910" customWidth="1"/>
    <col min="15880" max="15880" width="9.140625" style="910" customWidth="1"/>
    <col min="15881" max="15881" width="8.42578125" style="910" customWidth="1"/>
    <col min="15882" max="15882" width="8.7109375" style="910" customWidth="1"/>
    <col min="15883" max="15883" width="9.5703125" style="910" customWidth="1"/>
    <col min="15884" max="15884" width="9.28515625" style="910" customWidth="1"/>
    <col min="15885" max="15886" width="8.7109375" style="910" customWidth="1"/>
    <col min="15887" max="15887" width="9.42578125" style="910" customWidth="1"/>
    <col min="15888" max="15895" width="0" style="910" hidden="1" customWidth="1"/>
    <col min="15896" max="15896" width="1" style="910" customWidth="1"/>
    <col min="15897" max="16128" width="9.140625" style="910"/>
    <col min="16129" max="16129" width="3.5703125" style="910" customWidth="1"/>
    <col min="16130" max="16130" width="28" style="910" customWidth="1"/>
    <col min="16131" max="16131" width="3.140625" style="910" customWidth="1"/>
    <col min="16132" max="16132" width="8.7109375" style="910" customWidth="1"/>
    <col min="16133" max="16134" width="9.28515625" style="910" customWidth="1"/>
    <col min="16135" max="16135" width="9.5703125" style="910" customWidth="1"/>
    <col min="16136" max="16136" width="9.140625" style="910" customWidth="1"/>
    <col min="16137" max="16137" width="8.42578125" style="910" customWidth="1"/>
    <col min="16138" max="16138" width="8.7109375" style="910" customWidth="1"/>
    <col min="16139" max="16139" width="9.5703125" style="910" customWidth="1"/>
    <col min="16140" max="16140" width="9.28515625" style="910" customWidth="1"/>
    <col min="16141" max="16142" width="8.7109375" style="910" customWidth="1"/>
    <col min="16143" max="16143" width="9.42578125" style="910" customWidth="1"/>
    <col min="16144" max="16151" width="0" style="910" hidden="1" customWidth="1"/>
    <col min="16152" max="16152" width="1" style="910" customWidth="1"/>
    <col min="16153" max="16384" width="9.140625" style="910"/>
  </cols>
  <sheetData>
    <row r="1" spans="1:25" s="904" customFormat="1">
      <c r="A1" s="2220" t="s">
        <v>0</v>
      </c>
      <c r="B1" s="2220"/>
      <c r="C1" s="2220"/>
      <c r="D1" s="2220"/>
      <c r="E1" s="2220"/>
      <c r="F1" s="2220"/>
      <c r="G1" s="2220"/>
      <c r="H1" s="2220"/>
      <c r="I1" s="2220"/>
      <c r="J1" s="2220"/>
      <c r="K1" s="2220"/>
      <c r="L1" s="2220"/>
      <c r="M1" s="2220"/>
      <c r="N1" s="2220"/>
      <c r="O1" s="2220"/>
    </row>
    <row r="2" spans="1:25" s="904" customFormat="1" ht="15" customHeight="1">
      <c r="A2" s="2221" t="s">
        <v>1053</v>
      </c>
      <c r="B2" s="2221"/>
      <c r="C2" s="2221"/>
      <c r="D2" s="2221"/>
      <c r="E2" s="2221"/>
      <c r="F2" s="2221"/>
      <c r="G2" s="2221"/>
      <c r="H2" s="2221"/>
      <c r="I2" s="2221"/>
      <c r="J2" s="2221"/>
      <c r="K2" s="2221"/>
      <c r="L2" s="2221"/>
      <c r="M2" s="2221"/>
      <c r="N2" s="2221"/>
      <c r="O2" s="2221"/>
    </row>
    <row r="3" spans="1:25" s="904" customFormat="1" ht="18" customHeight="1">
      <c r="A3" s="2222" t="s">
        <v>1054</v>
      </c>
      <c r="B3" s="2222"/>
      <c r="C3" s="2222"/>
      <c r="D3" s="2222"/>
      <c r="E3" s="2222"/>
      <c r="F3" s="2222"/>
      <c r="G3" s="2222"/>
      <c r="H3" s="2222"/>
      <c r="I3" s="2222"/>
      <c r="J3" s="2222"/>
      <c r="K3" s="2222"/>
      <c r="L3" s="2222"/>
      <c r="M3" s="2222"/>
      <c r="N3" s="2222"/>
      <c r="O3" s="2222"/>
    </row>
    <row r="4" spans="1:25">
      <c r="A4" s="905"/>
      <c r="B4" s="906"/>
      <c r="C4" s="906"/>
      <c r="D4" s="907"/>
      <c r="E4" s="907"/>
      <c r="F4" s="907"/>
      <c r="G4" s="907"/>
      <c r="H4" s="907"/>
      <c r="I4" s="907"/>
      <c r="J4" s="907"/>
      <c r="K4" s="907"/>
      <c r="L4" s="908"/>
      <c r="M4" s="908"/>
      <c r="N4" s="908"/>
      <c r="O4" s="909" t="s">
        <v>2</v>
      </c>
    </row>
    <row r="5" spans="1:25" ht="15" customHeight="1">
      <c r="A5" s="2223" t="s">
        <v>3</v>
      </c>
      <c r="B5" s="2224" t="s">
        <v>4</v>
      </c>
      <c r="C5" s="2224" t="s">
        <v>5</v>
      </c>
      <c r="D5" s="2225" t="s">
        <v>6</v>
      </c>
      <c r="E5" s="2225"/>
      <c r="F5" s="2225"/>
      <c r="G5" s="2225"/>
      <c r="H5" s="2225" t="s">
        <v>7</v>
      </c>
      <c r="I5" s="2225"/>
      <c r="J5" s="2225"/>
      <c r="K5" s="2226"/>
      <c r="L5" s="2225" t="s">
        <v>8</v>
      </c>
      <c r="M5" s="2225"/>
      <c r="N5" s="2225"/>
      <c r="O5" s="2225"/>
      <c r="P5" s="911"/>
    </row>
    <row r="6" spans="1:25">
      <c r="A6" s="2223"/>
      <c r="B6" s="2224"/>
      <c r="C6" s="2224"/>
      <c r="D6" s="912" t="s">
        <v>9</v>
      </c>
      <c r="E6" s="912" t="s">
        <v>10</v>
      </c>
      <c r="F6" s="912" t="s">
        <v>11</v>
      </c>
      <c r="G6" s="912" t="s">
        <v>12</v>
      </c>
      <c r="H6" s="912" t="s">
        <v>9</v>
      </c>
      <c r="I6" s="912" t="s">
        <v>10</v>
      </c>
      <c r="J6" s="912" t="s">
        <v>11</v>
      </c>
      <c r="K6" s="913" t="s">
        <v>12</v>
      </c>
      <c r="L6" s="912" t="s">
        <v>9</v>
      </c>
      <c r="M6" s="912" t="s">
        <v>10</v>
      </c>
      <c r="N6" s="912" t="s">
        <v>11</v>
      </c>
      <c r="O6" s="912" t="s">
        <v>12</v>
      </c>
      <c r="P6" s="914">
        <v>1</v>
      </c>
      <c r="Q6" s="914">
        <v>2</v>
      </c>
      <c r="R6" s="914">
        <v>3</v>
      </c>
      <c r="S6" s="914">
        <v>4</v>
      </c>
      <c r="T6" s="914">
        <v>1</v>
      </c>
      <c r="U6" s="914">
        <v>2</v>
      </c>
      <c r="V6" s="914">
        <v>3</v>
      </c>
      <c r="W6" s="914">
        <v>4</v>
      </c>
    </row>
    <row r="7" spans="1:25" s="920" customFormat="1">
      <c r="A7" s="915" t="s">
        <v>13</v>
      </c>
      <c r="B7" s="916">
        <v>2</v>
      </c>
      <c r="C7" s="917">
        <v>3</v>
      </c>
      <c r="D7" s="917"/>
      <c r="E7" s="917"/>
      <c r="F7" s="917"/>
      <c r="G7" s="917">
        <v>4</v>
      </c>
      <c r="H7" s="917"/>
      <c r="I7" s="917"/>
      <c r="J7" s="917"/>
      <c r="K7" s="918">
        <v>5</v>
      </c>
      <c r="L7" s="917"/>
      <c r="M7" s="917"/>
      <c r="N7" s="917"/>
      <c r="O7" s="919">
        <v>6</v>
      </c>
      <c r="P7" s="917"/>
      <c r="Q7" s="917"/>
      <c r="R7" s="917"/>
      <c r="S7" s="917"/>
      <c r="T7" s="917"/>
      <c r="U7" s="917"/>
      <c r="V7" s="917"/>
      <c r="W7" s="917"/>
    </row>
    <row r="8" spans="1:25" ht="22.5" customHeight="1">
      <c r="A8" s="18">
        <v>1000</v>
      </c>
      <c r="B8" s="19" t="s">
        <v>14</v>
      </c>
      <c r="C8" s="20"/>
      <c r="D8" s="21">
        <f>D9+D66+D85-D140</f>
        <v>822256.5719000001</v>
      </c>
      <c r="E8" s="21">
        <f>E9+E66+E85</f>
        <v>1520575.5499</v>
      </c>
      <c r="F8" s="21">
        <f>F9+F66++F85</f>
        <v>1968165.9608999998</v>
      </c>
      <c r="G8" s="22">
        <f>G9+G66+G85-G140</f>
        <v>2179790.5611999999</v>
      </c>
      <c r="H8" s="21">
        <f>H9+H66+H85</f>
        <v>293026.59370000003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579229.97820000001</v>
      </c>
      <c r="M8" s="26">
        <f>M66+M85</f>
        <v>891229.90620000008</v>
      </c>
      <c r="N8" s="26">
        <f>N66+N85</f>
        <v>1135827.2612000001</v>
      </c>
      <c r="O8" s="27">
        <f>O82+O85+O73</f>
        <v>1235827.2612000001</v>
      </c>
      <c r="P8" s="921"/>
      <c r="Q8" s="914"/>
      <c r="R8" s="914"/>
      <c r="S8" s="914"/>
      <c r="T8" s="914"/>
      <c r="U8" s="914"/>
      <c r="V8" s="914"/>
      <c r="W8" s="914"/>
      <c r="Y8" s="922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923"/>
      <c r="Q9" s="914"/>
      <c r="R9" s="914"/>
      <c r="S9" s="914"/>
      <c r="T9" s="914"/>
      <c r="U9" s="914"/>
      <c r="V9" s="914"/>
      <c r="W9" s="914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923"/>
      <c r="Q10" s="914"/>
      <c r="R10" s="914"/>
      <c r="S10" s="914"/>
      <c r="T10" s="914"/>
      <c r="U10" s="914"/>
      <c r="V10" s="914"/>
      <c r="W10" s="914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925">
        <v>0</v>
      </c>
      <c r="I11" s="925">
        <v>0</v>
      </c>
      <c r="J11" s="925">
        <v>0</v>
      </c>
      <c r="K11" s="926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923">
        <f>H11</f>
        <v>0</v>
      </c>
      <c r="Q11" s="923">
        <f t="shared" ref="Q11:S12" si="2">I11-H11</f>
        <v>0</v>
      </c>
      <c r="R11" s="923">
        <f t="shared" si="2"/>
        <v>0</v>
      </c>
      <c r="S11" s="923">
        <f t="shared" si="2"/>
        <v>0</v>
      </c>
      <c r="T11" s="923">
        <f t="shared" ref="T11:W12" si="3">P11/3</f>
        <v>0</v>
      </c>
      <c r="U11" s="923">
        <f t="shared" si="3"/>
        <v>0</v>
      </c>
      <c r="V11" s="923">
        <f t="shared" si="3"/>
        <v>0</v>
      </c>
      <c r="W11" s="923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925">
        <v>1000</v>
      </c>
      <c r="I12" s="925">
        <v>3000</v>
      </c>
      <c r="J12" s="927">
        <v>3000</v>
      </c>
      <c r="K12" s="928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923">
        <f>H12</f>
        <v>1000</v>
      </c>
      <c r="Q12" s="923">
        <f t="shared" si="2"/>
        <v>2000</v>
      </c>
      <c r="R12" s="923">
        <f t="shared" si="2"/>
        <v>0</v>
      </c>
      <c r="S12" s="923">
        <f t="shared" si="2"/>
        <v>1000</v>
      </c>
      <c r="T12" s="923">
        <f t="shared" si="3"/>
        <v>333.33333333333331</v>
      </c>
      <c r="U12" s="923">
        <f t="shared" si="3"/>
        <v>666.66666666666663</v>
      </c>
      <c r="V12" s="923">
        <f t="shared" si="3"/>
        <v>0</v>
      </c>
      <c r="W12" s="923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927">
        <f>H14+H19</f>
        <v>5479.3050000000003</v>
      </c>
      <c r="I13" s="927">
        <f>I14+I19</f>
        <v>39693.404699999999</v>
      </c>
      <c r="J13" s="927">
        <f>J14+J19</f>
        <v>44101.34</v>
      </c>
      <c r="K13" s="928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923"/>
      <c r="Q13" s="923"/>
      <c r="R13" s="923"/>
      <c r="S13" s="923"/>
      <c r="T13" s="923"/>
      <c r="U13" s="923"/>
      <c r="V13" s="923"/>
      <c r="W13" s="923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925">
        <f>SUM(H15:H18)</f>
        <v>2043.9259999999999</v>
      </c>
      <c r="I14" s="925">
        <f>SUM(I15:I18)</f>
        <v>5046.5259999999998</v>
      </c>
      <c r="J14" s="925">
        <f>SUM(J15:J18)</f>
        <v>6049.6260000000002</v>
      </c>
      <c r="K14" s="926">
        <f>SUM(K15:K18)</f>
        <v>8826.5929999999989</v>
      </c>
      <c r="L14" s="26"/>
      <c r="M14" s="26"/>
      <c r="N14" s="26"/>
      <c r="O14" s="27"/>
      <c r="P14" s="923"/>
      <c r="Q14" s="923"/>
      <c r="R14" s="923"/>
      <c r="S14" s="923"/>
      <c r="T14" s="923"/>
      <c r="U14" s="923"/>
      <c r="V14" s="923"/>
      <c r="W14" s="923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929">
        <v>8774.4359999999997</v>
      </c>
      <c r="L15" s="26"/>
      <c r="M15" s="26"/>
      <c r="N15" s="26"/>
      <c r="O15" s="27"/>
      <c r="P15" s="923">
        <f>H15</f>
        <v>2000</v>
      </c>
      <c r="Q15" s="923">
        <f t="shared" ref="Q15:S18" si="4">I15-H15</f>
        <v>3000</v>
      </c>
      <c r="R15" s="923">
        <f t="shared" si="4"/>
        <v>1000</v>
      </c>
      <c r="S15" s="923">
        <f t="shared" si="4"/>
        <v>2774.4359999999997</v>
      </c>
      <c r="T15" s="923">
        <f t="shared" ref="T15:W18" si="5">P15/3</f>
        <v>666.66666666666663</v>
      </c>
      <c r="U15" s="923">
        <f t="shared" si="5"/>
        <v>1000</v>
      </c>
      <c r="V15" s="923">
        <f t="shared" si="5"/>
        <v>333.33333333333331</v>
      </c>
      <c r="W15" s="923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929">
        <v>10.831</v>
      </c>
      <c r="L16" s="26"/>
      <c r="M16" s="26"/>
      <c r="N16" s="26"/>
      <c r="O16" s="27"/>
      <c r="P16" s="923">
        <f>H16</f>
        <v>2.6</v>
      </c>
      <c r="Q16" s="923">
        <f t="shared" si="4"/>
        <v>2.6</v>
      </c>
      <c r="R16" s="923">
        <f t="shared" si="4"/>
        <v>3.1000000000000005</v>
      </c>
      <c r="S16" s="923">
        <f t="shared" si="4"/>
        <v>2.5309999999999988</v>
      </c>
      <c r="T16" s="923">
        <f t="shared" si="5"/>
        <v>0.8666666666666667</v>
      </c>
      <c r="U16" s="923">
        <f t="shared" si="5"/>
        <v>0.8666666666666667</v>
      </c>
      <c r="V16" s="923">
        <f t="shared" si="5"/>
        <v>1.0333333333333334</v>
      </c>
      <c r="W16" s="923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929">
        <v>41.326000000000001</v>
      </c>
      <c r="L17" s="26"/>
      <c r="M17" s="26"/>
      <c r="N17" s="26"/>
      <c r="O17" s="27"/>
      <c r="P17" s="923">
        <f>H17</f>
        <v>41.326000000000001</v>
      </c>
      <c r="Q17" s="923">
        <f t="shared" si="4"/>
        <v>0</v>
      </c>
      <c r="R17" s="923">
        <f t="shared" si="4"/>
        <v>0</v>
      </c>
      <c r="S17" s="923">
        <f t="shared" si="4"/>
        <v>0</v>
      </c>
      <c r="T17" s="923">
        <f t="shared" si="5"/>
        <v>13.775333333333334</v>
      </c>
      <c r="U17" s="923">
        <f t="shared" si="5"/>
        <v>0</v>
      </c>
      <c r="V17" s="923">
        <f t="shared" si="5"/>
        <v>0</v>
      </c>
      <c r="W17" s="923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930"/>
      <c r="L18" s="26"/>
      <c r="M18" s="26"/>
      <c r="N18" s="26"/>
      <c r="O18" s="27"/>
      <c r="P18" s="923">
        <f>H18</f>
        <v>0</v>
      </c>
      <c r="Q18" s="923">
        <f t="shared" si="4"/>
        <v>0</v>
      </c>
      <c r="R18" s="923">
        <f t="shared" si="4"/>
        <v>0</v>
      </c>
      <c r="S18" s="923">
        <f t="shared" si="4"/>
        <v>0</v>
      </c>
      <c r="T18" s="923">
        <f t="shared" si="5"/>
        <v>0</v>
      </c>
      <c r="U18" s="923">
        <f t="shared" si="5"/>
        <v>0</v>
      </c>
      <c r="V18" s="923">
        <f t="shared" si="5"/>
        <v>0</v>
      </c>
      <c r="W18" s="923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925">
        <f>SUM(H20:H23)</f>
        <v>3435.3789999999999</v>
      </c>
      <c r="I19" s="925">
        <f>SUM(I20:I23)</f>
        <v>34646.878700000001</v>
      </c>
      <c r="J19" s="925">
        <f>SUM(J20:J23)</f>
        <v>38051.714</v>
      </c>
      <c r="K19" s="926">
        <f>SUM(K20:K23)</f>
        <v>39940.665000000001</v>
      </c>
      <c r="L19" s="26"/>
      <c r="M19" s="26"/>
      <c r="N19" s="26"/>
      <c r="O19" s="27"/>
      <c r="P19" s="923"/>
      <c r="Q19" s="923"/>
      <c r="R19" s="923"/>
      <c r="S19" s="923"/>
      <c r="T19" s="923"/>
      <c r="U19" s="923"/>
      <c r="V19" s="923"/>
      <c r="W19" s="923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926">
        <v>29913.757000000001</v>
      </c>
      <c r="L20" s="26"/>
      <c r="M20" s="26"/>
      <c r="N20" s="26"/>
      <c r="O20" s="27"/>
      <c r="P20" s="923">
        <f>H20</f>
        <v>1002.879</v>
      </c>
      <c r="Q20" s="923">
        <f t="shared" ref="Q20:S23" si="6">I20-H20</f>
        <v>27278.9997</v>
      </c>
      <c r="R20" s="923">
        <f t="shared" si="6"/>
        <v>972.33529999999882</v>
      </c>
      <c r="S20" s="923">
        <f t="shared" si="6"/>
        <v>659.54300000000148</v>
      </c>
      <c r="T20" s="923">
        <f t="shared" ref="T20:W23" si="7">P20/3</f>
        <v>334.29300000000001</v>
      </c>
      <c r="U20" s="923">
        <f t="shared" si="7"/>
        <v>9092.9999000000007</v>
      </c>
      <c r="V20" s="923">
        <f t="shared" si="7"/>
        <v>324.11176666666626</v>
      </c>
      <c r="W20" s="923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926">
        <v>6441</v>
      </c>
      <c r="L21" s="26"/>
      <c r="M21" s="26"/>
      <c r="N21" s="26"/>
      <c r="O21" s="27"/>
      <c r="P21" s="923">
        <f>H21</f>
        <v>1657.8</v>
      </c>
      <c r="Q21" s="923">
        <f t="shared" si="6"/>
        <v>2657.8</v>
      </c>
      <c r="R21" s="923">
        <f t="shared" si="6"/>
        <v>1657.7999999999993</v>
      </c>
      <c r="S21" s="923">
        <f t="shared" si="6"/>
        <v>467.60000000000036</v>
      </c>
      <c r="T21" s="923">
        <f t="shared" si="7"/>
        <v>552.6</v>
      </c>
      <c r="U21" s="923">
        <f t="shared" si="7"/>
        <v>885.93333333333339</v>
      </c>
      <c r="V21" s="923">
        <f t="shared" si="7"/>
        <v>552.5999999999998</v>
      </c>
      <c r="W21" s="923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926">
        <v>3585.9079999999999</v>
      </c>
      <c r="L22" s="26"/>
      <c r="M22" s="26"/>
      <c r="N22" s="26"/>
      <c r="O22" s="27"/>
      <c r="P22" s="923">
        <f>H22</f>
        <v>774.7</v>
      </c>
      <c r="Q22" s="923">
        <f t="shared" si="6"/>
        <v>1274.7</v>
      </c>
      <c r="R22" s="923">
        <f t="shared" si="6"/>
        <v>774.69999999999982</v>
      </c>
      <c r="S22" s="923">
        <f t="shared" si="6"/>
        <v>761.80799999999999</v>
      </c>
      <c r="T22" s="923">
        <f t="shared" si="7"/>
        <v>258.23333333333335</v>
      </c>
      <c r="U22" s="923">
        <f t="shared" si="7"/>
        <v>424.90000000000003</v>
      </c>
      <c r="V22" s="923">
        <f t="shared" si="7"/>
        <v>258.23333333333329</v>
      </c>
      <c r="W22" s="923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932"/>
      <c r="L23" s="26"/>
      <c r="M23" s="26"/>
      <c r="N23" s="26"/>
      <c r="O23" s="27"/>
      <c r="P23" s="923">
        <f>H23</f>
        <v>0</v>
      </c>
      <c r="Q23" s="923">
        <f t="shared" si="6"/>
        <v>0</v>
      </c>
      <c r="R23" s="923">
        <f t="shared" si="6"/>
        <v>0</v>
      </c>
      <c r="S23" s="923">
        <f t="shared" si="6"/>
        <v>0</v>
      </c>
      <c r="T23" s="923">
        <f t="shared" si="7"/>
        <v>0</v>
      </c>
      <c r="U23" s="923">
        <f t="shared" si="7"/>
        <v>0</v>
      </c>
      <c r="V23" s="923">
        <f t="shared" si="7"/>
        <v>0</v>
      </c>
      <c r="W23" s="923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923"/>
      <c r="Q24" s="923"/>
      <c r="R24" s="923"/>
      <c r="S24" s="923"/>
      <c r="T24" s="923"/>
      <c r="U24" s="923"/>
      <c r="V24" s="923"/>
      <c r="W24" s="923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934">
        <f>H26+H27+H32</f>
        <v>60002.200000000004</v>
      </c>
      <c r="I25" s="934">
        <f>I26+I27+I32</f>
        <v>100216.73600000002</v>
      </c>
      <c r="J25" s="934">
        <f>J27+J26+J32</f>
        <v>102708.14</v>
      </c>
      <c r="K25" s="925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923"/>
      <c r="Q25" s="923"/>
      <c r="R25" s="923"/>
      <c r="S25" s="923"/>
      <c r="T25" s="923"/>
      <c r="U25" s="923"/>
      <c r="V25" s="923"/>
      <c r="W25" s="923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934">
        <v>3000</v>
      </c>
      <c r="I26" s="934">
        <v>3000</v>
      </c>
      <c r="J26" s="934">
        <v>3000</v>
      </c>
      <c r="K26" s="935">
        <v>3000</v>
      </c>
      <c r="L26" s="26"/>
      <c r="M26" s="26"/>
      <c r="N26" s="26"/>
      <c r="O26" s="27"/>
      <c r="P26" s="923">
        <f t="shared" ref="P26:P36" si="9">H26</f>
        <v>3000</v>
      </c>
      <c r="Q26" s="923">
        <f t="shared" ref="Q26:S36" si="10">I26-H26</f>
        <v>0</v>
      </c>
      <c r="R26" s="923">
        <f t="shared" si="10"/>
        <v>0</v>
      </c>
      <c r="S26" s="923">
        <f t="shared" si="10"/>
        <v>0</v>
      </c>
      <c r="T26" s="923">
        <f t="shared" ref="T26:W36" si="11">P26/3</f>
        <v>1000</v>
      </c>
      <c r="U26" s="923">
        <f t="shared" si="11"/>
        <v>0</v>
      </c>
      <c r="V26" s="923">
        <f t="shared" si="11"/>
        <v>0</v>
      </c>
      <c r="W26" s="923">
        <f t="shared" si="11"/>
        <v>0</v>
      </c>
    </row>
    <row r="27" spans="1:23" s="93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936">
        <f>H28+H29+H30+H31</f>
        <v>56738.600000000006</v>
      </c>
      <c r="I27" s="936">
        <f>I28+I29+I30+I31</f>
        <v>96589.436000000016</v>
      </c>
      <c r="J27" s="66">
        <f>J28+J29+J30+J31</f>
        <v>98623.44</v>
      </c>
      <c r="K27" s="937">
        <f>K28+K29+K30+K31</f>
        <v>102509.811</v>
      </c>
      <c r="L27" s="63"/>
      <c r="M27" s="63"/>
      <c r="N27" s="63"/>
      <c r="O27" s="67"/>
      <c r="P27" s="923">
        <f t="shared" si="9"/>
        <v>56738.600000000006</v>
      </c>
      <c r="Q27" s="923">
        <f t="shared" si="10"/>
        <v>39850.83600000001</v>
      </c>
      <c r="R27" s="923">
        <f t="shared" si="10"/>
        <v>2034.0039999999863</v>
      </c>
      <c r="S27" s="923">
        <f t="shared" si="10"/>
        <v>3886.3709999999992</v>
      </c>
      <c r="T27" s="923">
        <f t="shared" si="11"/>
        <v>18912.866666666669</v>
      </c>
      <c r="U27" s="923">
        <f t="shared" si="11"/>
        <v>13283.612000000003</v>
      </c>
      <c r="V27" s="923">
        <f t="shared" si="11"/>
        <v>678.00133333332872</v>
      </c>
      <c r="W27" s="923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934">
        <v>93036.936000000002</v>
      </c>
      <c r="J28" s="939">
        <v>94076.04</v>
      </c>
      <c r="K28" s="935">
        <v>95946.032999999996</v>
      </c>
      <c r="L28" s="26"/>
      <c r="M28" s="26"/>
      <c r="N28" s="26"/>
      <c r="O28" s="27"/>
      <c r="P28" s="923">
        <f t="shared" si="9"/>
        <v>55387.3</v>
      </c>
      <c r="Q28" s="923">
        <f t="shared" si="10"/>
        <v>37649.635999999999</v>
      </c>
      <c r="R28" s="923">
        <f t="shared" si="10"/>
        <v>1039.1039999999921</v>
      </c>
      <c r="S28" s="923">
        <f t="shared" si="10"/>
        <v>1869.9930000000022</v>
      </c>
      <c r="T28" s="923">
        <f t="shared" si="11"/>
        <v>18462.433333333334</v>
      </c>
      <c r="U28" s="923">
        <f t="shared" si="11"/>
        <v>12549.878666666666</v>
      </c>
      <c r="V28" s="923">
        <f t="shared" si="11"/>
        <v>346.36799999999738</v>
      </c>
      <c r="W28" s="923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925">
        <v>835.4</v>
      </c>
      <c r="I29" s="925">
        <v>2520.8000000000002</v>
      </c>
      <c r="J29" s="925">
        <v>3000</v>
      </c>
      <c r="K29" s="935">
        <v>4189.8040000000001</v>
      </c>
      <c r="L29" s="26"/>
      <c r="M29" s="26"/>
      <c r="N29" s="26"/>
      <c r="O29" s="27"/>
      <c r="P29" s="923">
        <f t="shared" si="9"/>
        <v>835.4</v>
      </c>
      <c r="Q29" s="923">
        <f t="shared" si="10"/>
        <v>1685.4</v>
      </c>
      <c r="R29" s="923">
        <f t="shared" si="10"/>
        <v>479.19999999999982</v>
      </c>
      <c r="S29" s="923">
        <f t="shared" si="10"/>
        <v>1189.8040000000001</v>
      </c>
      <c r="T29" s="923">
        <f t="shared" si="11"/>
        <v>278.46666666666664</v>
      </c>
      <c r="U29" s="923">
        <f t="shared" si="11"/>
        <v>561.80000000000007</v>
      </c>
      <c r="V29" s="923">
        <f t="shared" si="11"/>
        <v>159.73333333333326</v>
      </c>
      <c r="W29" s="923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925">
        <v>215.1</v>
      </c>
      <c r="I30" s="925">
        <v>430.1</v>
      </c>
      <c r="J30" s="925">
        <v>645.1</v>
      </c>
      <c r="K30" s="935">
        <v>929.81100000000004</v>
      </c>
      <c r="L30" s="26"/>
      <c r="M30" s="26"/>
      <c r="N30" s="26"/>
      <c r="O30" s="27"/>
      <c r="P30" s="923">
        <f t="shared" si="9"/>
        <v>215.1</v>
      </c>
      <c r="Q30" s="923">
        <f t="shared" si="10"/>
        <v>215.00000000000003</v>
      </c>
      <c r="R30" s="923">
        <f t="shared" si="10"/>
        <v>215</v>
      </c>
      <c r="S30" s="923">
        <f t="shared" si="10"/>
        <v>284.71100000000001</v>
      </c>
      <c r="T30" s="923">
        <f t="shared" si="11"/>
        <v>71.7</v>
      </c>
      <c r="U30" s="923">
        <f t="shared" si="11"/>
        <v>71.666666666666671</v>
      </c>
      <c r="V30" s="923">
        <f t="shared" si="11"/>
        <v>71.666666666666671</v>
      </c>
      <c r="W30" s="923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925">
        <v>300.8</v>
      </c>
      <c r="I31" s="925">
        <v>601.6</v>
      </c>
      <c r="J31" s="925">
        <v>902.3</v>
      </c>
      <c r="K31" s="935">
        <v>1444.163</v>
      </c>
      <c r="L31" s="26"/>
      <c r="M31" s="26"/>
      <c r="N31" s="26"/>
      <c r="O31" s="27"/>
      <c r="P31" s="923">
        <f t="shared" si="9"/>
        <v>300.8</v>
      </c>
      <c r="Q31" s="923">
        <f t="shared" si="10"/>
        <v>300.8</v>
      </c>
      <c r="R31" s="923">
        <f t="shared" si="10"/>
        <v>300.69999999999993</v>
      </c>
      <c r="S31" s="923">
        <f t="shared" si="10"/>
        <v>541.86300000000006</v>
      </c>
      <c r="T31" s="923">
        <f t="shared" si="11"/>
        <v>100.26666666666667</v>
      </c>
      <c r="U31" s="923">
        <f t="shared" si="11"/>
        <v>100.26666666666667</v>
      </c>
      <c r="V31" s="923">
        <f t="shared" si="11"/>
        <v>100.23333333333331</v>
      </c>
      <c r="W31" s="923">
        <f t="shared" si="11"/>
        <v>180.62100000000001</v>
      </c>
    </row>
    <row r="32" spans="1:23" s="93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940">
        <f>H33+H34+H35+H36</f>
        <v>263.60000000000002</v>
      </c>
      <c r="I32" s="940">
        <f>I33+I34+I35+I36</f>
        <v>627.29999999999995</v>
      </c>
      <c r="J32" s="940">
        <f>J33+J34+J35+J36</f>
        <v>1084.7</v>
      </c>
      <c r="K32" s="941">
        <f>K33+K34+K35+K36</f>
        <v>1740.385</v>
      </c>
      <c r="L32" s="63"/>
      <c r="M32" s="63"/>
      <c r="N32" s="63"/>
      <c r="O32" s="67"/>
      <c r="P32" s="923">
        <f t="shared" si="9"/>
        <v>263.60000000000002</v>
      </c>
      <c r="Q32" s="923">
        <f t="shared" si="10"/>
        <v>363.69999999999993</v>
      </c>
      <c r="R32" s="923">
        <f t="shared" si="10"/>
        <v>457.40000000000009</v>
      </c>
      <c r="S32" s="923">
        <f t="shared" si="10"/>
        <v>655.68499999999995</v>
      </c>
      <c r="T32" s="923">
        <f t="shared" si="11"/>
        <v>87.866666666666674</v>
      </c>
      <c r="U32" s="923">
        <f t="shared" si="11"/>
        <v>121.23333333333331</v>
      </c>
      <c r="V32" s="923">
        <f t="shared" si="11"/>
        <v>152.4666666666667</v>
      </c>
      <c r="W32" s="923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925">
        <v>202.1</v>
      </c>
      <c r="I33" s="925">
        <v>504.2</v>
      </c>
      <c r="J33" s="925">
        <v>900</v>
      </c>
      <c r="K33" s="935">
        <v>1490.585</v>
      </c>
      <c r="L33" s="26"/>
      <c r="M33" s="26"/>
      <c r="N33" s="26"/>
      <c r="O33" s="27"/>
      <c r="P33" s="923">
        <f t="shared" si="9"/>
        <v>202.1</v>
      </c>
      <c r="Q33" s="923">
        <f t="shared" si="10"/>
        <v>302.10000000000002</v>
      </c>
      <c r="R33" s="923">
        <f t="shared" si="10"/>
        <v>395.8</v>
      </c>
      <c r="S33" s="923">
        <f t="shared" si="10"/>
        <v>590.58500000000004</v>
      </c>
      <c r="T33" s="923">
        <f t="shared" si="11"/>
        <v>67.36666666666666</v>
      </c>
      <c r="U33" s="923">
        <f t="shared" si="11"/>
        <v>100.7</v>
      </c>
      <c r="V33" s="923">
        <f t="shared" si="11"/>
        <v>131.93333333333334</v>
      </c>
      <c r="W33" s="923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925">
        <v>0</v>
      </c>
      <c r="I34" s="925">
        <v>0</v>
      </c>
      <c r="J34" s="925">
        <v>0</v>
      </c>
      <c r="K34" s="935">
        <v>0</v>
      </c>
      <c r="L34" s="26"/>
      <c r="M34" s="26"/>
      <c r="N34" s="26"/>
      <c r="O34" s="27"/>
      <c r="P34" s="923">
        <f t="shared" si="9"/>
        <v>0</v>
      </c>
      <c r="Q34" s="923">
        <f t="shared" si="10"/>
        <v>0</v>
      </c>
      <c r="R34" s="923">
        <f t="shared" si="10"/>
        <v>0</v>
      </c>
      <c r="S34" s="923">
        <f t="shared" si="10"/>
        <v>0</v>
      </c>
      <c r="T34" s="923">
        <f t="shared" si="11"/>
        <v>0</v>
      </c>
      <c r="U34" s="923">
        <f t="shared" si="11"/>
        <v>0</v>
      </c>
      <c r="V34" s="923">
        <f t="shared" si="11"/>
        <v>0</v>
      </c>
      <c r="W34" s="923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925">
        <v>0</v>
      </c>
      <c r="I35" s="925">
        <v>0</v>
      </c>
      <c r="J35" s="925">
        <v>0</v>
      </c>
      <c r="K35" s="935">
        <v>0</v>
      </c>
      <c r="L35" s="26"/>
      <c r="M35" s="26"/>
      <c r="N35" s="26"/>
      <c r="O35" s="27"/>
      <c r="P35" s="923">
        <f t="shared" si="9"/>
        <v>0</v>
      </c>
      <c r="Q35" s="923">
        <f t="shared" si="10"/>
        <v>0</v>
      </c>
      <c r="R35" s="923">
        <f t="shared" si="10"/>
        <v>0</v>
      </c>
      <c r="S35" s="923">
        <f t="shared" si="10"/>
        <v>0</v>
      </c>
      <c r="T35" s="923">
        <f t="shared" si="11"/>
        <v>0</v>
      </c>
      <c r="U35" s="923">
        <f t="shared" si="11"/>
        <v>0</v>
      </c>
      <c r="V35" s="923">
        <f t="shared" si="11"/>
        <v>0</v>
      </c>
      <c r="W35" s="923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925">
        <v>61.5</v>
      </c>
      <c r="I36" s="925">
        <v>123.1</v>
      </c>
      <c r="J36" s="925">
        <v>184.7</v>
      </c>
      <c r="K36" s="935">
        <v>249.8</v>
      </c>
      <c r="L36" s="26"/>
      <c r="M36" s="26"/>
      <c r="N36" s="26"/>
      <c r="O36" s="27"/>
      <c r="P36" s="923">
        <f t="shared" si="9"/>
        <v>61.5</v>
      </c>
      <c r="Q36" s="923">
        <f t="shared" si="10"/>
        <v>61.599999999999994</v>
      </c>
      <c r="R36" s="923">
        <f t="shared" si="10"/>
        <v>61.599999999999994</v>
      </c>
      <c r="S36" s="923">
        <f t="shared" si="10"/>
        <v>65.100000000000023</v>
      </c>
      <c r="T36" s="923">
        <f t="shared" si="11"/>
        <v>20.5</v>
      </c>
      <c r="U36" s="923">
        <f t="shared" si="11"/>
        <v>20.533333333333331</v>
      </c>
      <c r="V36" s="923">
        <f t="shared" si="11"/>
        <v>20.533333333333331</v>
      </c>
      <c r="W36" s="923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923"/>
      <c r="Q37" s="923"/>
      <c r="R37" s="923"/>
      <c r="S37" s="923"/>
      <c r="T37" s="923"/>
      <c r="U37" s="923"/>
      <c r="V37" s="923"/>
      <c r="W37" s="923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925">
        <v>412.5</v>
      </c>
      <c r="I38" s="925">
        <v>700.4</v>
      </c>
      <c r="J38" s="925">
        <v>900</v>
      </c>
      <c r="K38" s="926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923">
        <f>H38</f>
        <v>412.5</v>
      </c>
      <c r="Q38" s="923">
        <f>I38-H38</f>
        <v>287.89999999999998</v>
      </c>
      <c r="R38" s="923">
        <f>J38-I38</f>
        <v>199.60000000000002</v>
      </c>
      <c r="S38" s="923">
        <f>K38-J38</f>
        <v>100</v>
      </c>
      <c r="T38" s="923">
        <f>P38/3</f>
        <v>137.5</v>
      </c>
      <c r="U38" s="923">
        <f>Q38/3</f>
        <v>95.966666666666654</v>
      </c>
      <c r="V38" s="923">
        <f>R38/3</f>
        <v>66.533333333333346</v>
      </c>
      <c r="W38" s="923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923"/>
      <c r="Q39" s="923"/>
      <c r="R39" s="923"/>
      <c r="S39" s="923"/>
      <c r="T39" s="923"/>
      <c r="U39" s="923"/>
      <c r="V39" s="923"/>
      <c r="W39" s="923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925">
        <v>30</v>
      </c>
      <c r="I40" s="925">
        <v>50</v>
      </c>
      <c r="J40" s="925">
        <v>90</v>
      </c>
      <c r="K40" s="926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923">
        <f>H40</f>
        <v>30</v>
      </c>
      <c r="Q40" s="923">
        <f t="shared" ref="Q40:S41" si="14">I40-H40</f>
        <v>20</v>
      </c>
      <c r="R40" s="923">
        <f t="shared" si="14"/>
        <v>40</v>
      </c>
      <c r="S40" s="923">
        <f t="shared" si="14"/>
        <v>10</v>
      </c>
      <c r="T40" s="923">
        <f t="shared" ref="T40:W41" si="15">P40/3</f>
        <v>10</v>
      </c>
      <c r="U40" s="923">
        <f t="shared" si="15"/>
        <v>6.666666666666667</v>
      </c>
      <c r="V40" s="923">
        <f t="shared" si="15"/>
        <v>13.333333333333334</v>
      </c>
      <c r="W40" s="923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925">
        <v>525</v>
      </c>
      <c r="I41" s="925">
        <v>1050</v>
      </c>
      <c r="J41" s="925">
        <v>1575</v>
      </c>
      <c r="K41" s="926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923">
        <f>H41</f>
        <v>525</v>
      </c>
      <c r="Q41" s="923">
        <f t="shared" si="14"/>
        <v>525</v>
      </c>
      <c r="R41" s="923">
        <f t="shared" si="14"/>
        <v>525</v>
      </c>
      <c r="S41" s="923">
        <f t="shared" si="14"/>
        <v>525</v>
      </c>
      <c r="T41" s="923">
        <f t="shared" si="15"/>
        <v>175</v>
      </c>
      <c r="U41" s="923">
        <f t="shared" si="15"/>
        <v>175</v>
      </c>
      <c r="V41" s="923">
        <f t="shared" si="15"/>
        <v>175</v>
      </c>
      <c r="W41" s="923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923"/>
      <c r="Q42" s="923"/>
      <c r="R42" s="923"/>
      <c r="S42" s="923"/>
      <c r="T42" s="923"/>
      <c r="U42" s="923"/>
      <c r="V42" s="923"/>
      <c r="W42" s="923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942">
        <v>50</v>
      </c>
      <c r="I43" s="925">
        <v>50</v>
      </c>
      <c r="J43" s="925">
        <v>50</v>
      </c>
      <c r="K43" s="926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923">
        <f>H43</f>
        <v>50</v>
      </c>
      <c r="Q43" s="923">
        <f t="shared" ref="Q43:S45" si="17">I43-H43</f>
        <v>0</v>
      </c>
      <c r="R43" s="923">
        <f t="shared" si="17"/>
        <v>0</v>
      </c>
      <c r="S43" s="923">
        <f t="shared" si="17"/>
        <v>0</v>
      </c>
      <c r="T43" s="923">
        <f t="shared" ref="T43:W45" si="18">P43/3</f>
        <v>16.666666666666668</v>
      </c>
      <c r="U43" s="923">
        <f t="shared" si="18"/>
        <v>0</v>
      </c>
      <c r="V43" s="923">
        <f t="shared" si="18"/>
        <v>0</v>
      </c>
      <c r="W43" s="923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942">
        <v>1375</v>
      </c>
      <c r="I44" s="925">
        <v>3750</v>
      </c>
      <c r="J44" s="925">
        <v>4125</v>
      </c>
      <c r="K44" s="926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923">
        <f>H44</f>
        <v>1375</v>
      </c>
      <c r="Q44" s="923">
        <f t="shared" si="17"/>
        <v>2375</v>
      </c>
      <c r="R44" s="923">
        <f t="shared" si="17"/>
        <v>375</v>
      </c>
      <c r="S44" s="923">
        <f t="shared" si="17"/>
        <v>1375</v>
      </c>
      <c r="T44" s="923">
        <f t="shared" si="18"/>
        <v>458.33333333333331</v>
      </c>
      <c r="U44" s="923">
        <f t="shared" si="18"/>
        <v>791.66666666666663</v>
      </c>
      <c r="V44" s="923">
        <f t="shared" si="18"/>
        <v>125</v>
      </c>
      <c r="W44" s="923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923">
        <f>H45</f>
        <v>0</v>
      </c>
      <c r="Q45" s="923">
        <f t="shared" si="17"/>
        <v>0</v>
      </c>
      <c r="R45" s="923">
        <f t="shared" si="17"/>
        <v>0</v>
      </c>
      <c r="S45" s="923">
        <f t="shared" si="17"/>
        <v>0</v>
      </c>
      <c r="T45" s="923">
        <f t="shared" si="18"/>
        <v>0</v>
      </c>
      <c r="U45" s="923">
        <f t="shared" si="18"/>
        <v>0</v>
      </c>
      <c r="V45" s="923">
        <f t="shared" si="18"/>
        <v>0</v>
      </c>
      <c r="W45" s="923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923"/>
      <c r="Q46" s="923"/>
      <c r="R46" s="923"/>
      <c r="S46" s="923"/>
      <c r="T46" s="923"/>
      <c r="U46" s="923"/>
      <c r="V46" s="923"/>
      <c r="W46" s="923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925">
        <v>250</v>
      </c>
      <c r="I47" s="925">
        <v>500</v>
      </c>
      <c r="J47" s="925">
        <v>750</v>
      </c>
      <c r="K47" s="926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923">
        <f>H47</f>
        <v>250</v>
      </c>
      <c r="Q47" s="923">
        <f>I47-H47</f>
        <v>250</v>
      </c>
      <c r="R47" s="923">
        <f>J47-I47</f>
        <v>250</v>
      </c>
      <c r="S47" s="923">
        <f>K47-J47</f>
        <v>250</v>
      </c>
      <c r="T47" s="923">
        <f>P47/3</f>
        <v>83.333333333333329</v>
      </c>
      <c r="U47" s="923">
        <f>Q47/3</f>
        <v>83.333333333333329</v>
      </c>
      <c r="V47" s="923">
        <f>R47/3</f>
        <v>83.333333333333329</v>
      </c>
      <c r="W47" s="923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923"/>
      <c r="Q48" s="923"/>
      <c r="R48" s="923"/>
      <c r="S48" s="923"/>
      <c r="T48" s="923"/>
      <c r="U48" s="923"/>
      <c r="V48" s="923"/>
      <c r="W48" s="923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942">
        <v>325</v>
      </c>
      <c r="I49" s="925">
        <v>650</v>
      </c>
      <c r="J49" s="925">
        <v>975</v>
      </c>
      <c r="K49" s="926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923">
        <f>H49</f>
        <v>325</v>
      </c>
      <c r="Q49" s="923">
        <f>I49-H49</f>
        <v>325</v>
      </c>
      <c r="R49" s="923">
        <f>J49-I49</f>
        <v>325</v>
      </c>
      <c r="S49" s="923">
        <f>K49-J49</f>
        <v>325</v>
      </c>
      <c r="T49" s="923">
        <f>P49/3</f>
        <v>108.33333333333333</v>
      </c>
      <c r="U49" s="923">
        <f>Q49/3</f>
        <v>108.33333333333333</v>
      </c>
      <c r="V49" s="923">
        <f>R49/3</f>
        <v>108.33333333333333</v>
      </c>
      <c r="W49" s="923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923"/>
      <c r="Q50" s="923"/>
      <c r="R50" s="923"/>
      <c r="S50" s="923"/>
      <c r="T50" s="923"/>
      <c r="U50" s="923"/>
      <c r="V50" s="923"/>
      <c r="W50" s="923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925">
        <v>0</v>
      </c>
      <c r="I51" s="925">
        <v>0</v>
      </c>
      <c r="J51" s="925">
        <v>0</v>
      </c>
      <c r="K51" s="926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923">
        <f>H51</f>
        <v>0</v>
      </c>
      <c r="Q51" s="923">
        <f>I51-H51</f>
        <v>0</v>
      </c>
      <c r="R51" s="923">
        <f>J51-I51</f>
        <v>0</v>
      </c>
      <c r="S51" s="923">
        <f>K51-J51</f>
        <v>0</v>
      </c>
      <c r="T51" s="923">
        <f>P51/3</f>
        <v>0</v>
      </c>
      <c r="U51" s="923">
        <f>Q51/3</f>
        <v>0</v>
      </c>
      <c r="V51" s="923">
        <f>R51/3</f>
        <v>0</v>
      </c>
      <c r="W51" s="923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923"/>
      <c r="Q52" s="923"/>
      <c r="R52" s="923"/>
      <c r="S52" s="923"/>
      <c r="T52" s="923"/>
      <c r="U52" s="923"/>
      <c r="V52" s="923"/>
      <c r="W52" s="923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923"/>
      <c r="Q53" s="923"/>
      <c r="R53" s="923"/>
      <c r="S53" s="923"/>
      <c r="T53" s="923"/>
      <c r="U53" s="923"/>
      <c r="V53" s="923"/>
      <c r="W53" s="923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923"/>
      <c r="Q54" s="923"/>
      <c r="R54" s="923"/>
      <c r="S54" s="923"/>
      <c r="T54" s="923"/>
      <c r="U54" s="923"/>
      <c r="V54" s="923"/>
      <c r="W54" s="923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923"/>
      <c r="Q55" s="923"/>
      <c r="R55" s="923"/>
      <c r="S55" s="923"/>
      <c r="T55" s="923"/>
      <c r="U55" s="923"/>
      <c r="V55" s="923"/>
      <c r="W55" s="923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925">
        <v>375</v>
      </c>
      <c r="I56" s="925">
        <v>375</v>
      </c>
      <c r="J56" s="925">
        <v>375</v>
      </c>
      <c r="K56" s="926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923"/>
      <c r="Q56" s="923"/>
      <c r="R56" s="923"/>
      <c r="S56" s="923"/>
      <c r="T56" s="923"/>
      <c r="U56" s="923"/>
      <c r="V56" s="923"/>
      <c r="W56" s="923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923"/>
      <c r="Q57" s="923"/>
      <c r="R57" s="923"/>
      <c r="S57" s="923"/>
      <c r="T57" s="923"/>
      <c r="U57" s="923"/>
      <c r="V57" s="923"/>
      <c r="W57" s="923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925">
        <v>1000</v>
      </c>
      <c r="I58" s="925">
        <v>2000</v>
      </c>
      <c r="J58" s="925">
        <v>2500</v>
      </c>
      <c r="K58" s="943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923">
        <f>H58</f>
        <v>1000</v>
      </c>
      <c r="Q58" s="923">
        <f t="shared" ref="Q58:S59" si="20">I58-H58</f>
        <v>1000</v>
      </c>
      <c r="R58" s="923">
        <f t="shared" si="20"/>
        <v>500</v>
      </c>
      <c r="S58" s="923">
        <f t="shared" si="20"/>
        <v>500</v>
      </c>
      <c r="T58" s="923">
        <f t="shared" ref="T58:W59" si="21">P58/3</f>
        <v>333.33333333333331</v>
      </c>
      <c r="U58" s="923">
        <f t="shared" si="21"/>
        <v>333.33333333333331</v>
      </c>
      <c r="V58" s="923">
        <f t="shared" si="21"/>
        <v>166.66666666666666</v>
      </c>
      <c r="W58" s="923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925">
        <v>1000</v>
      </c>
      <c r="I59" s="925">
        <v>4000</v>
      </c>
      <c r="J59" s="925">
        <v>5000</v>
      </c>
      <c r="K59" s="926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923">
        <f>H59</f>
        <v>1000</v>
      </c>
      <c r="Q59" s="923">
        <f t="shared" si="20"/>
        <v>3000</v>
      </c>
      <c r="R59" s="923">
        <f t="shared" si="20"/>
        <v>1000</v>
      </c>
      <c r="S59" s="923">
        <f t="shared" si="20"/>
        <v>1000</v>
      </c>
      <c r="T59" s="923">
        <f t="shared" si="21"/>
        <v>333.33333333333331</v>
      </c>
      <c r="U59" s="923">
        <f t="shared" si="21"/>
        <v>1000</v>
      </c>
      <c r="V59" s="923">
        <f t="shared" si="21"/>
        <v>333.33333333333331</v>
      </c>
      <c r="W59" s="923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923"/>
      <c r="Q60" s="923"/>
      <c r="R60" s="923"/>
      <c r="S60" s="923"/>
      <c r="T60" s="923"/>
      <c r="U60" s="923"/>
      <c r="V60" s="923"/>
      <c r="W60" s="923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923"/>
      <c r="Q61" s="923"/>
      <c r="R61" s="923"/>
      <c r="S61" s="923"/>
      <c r="T61" s="923"/>
      <c r="U61" s="923"/>
      <c r="V61" s="923"/>
      <c r="W61" s="923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923"/>
      <c r="Q62" s="923"/>
      <c r="R62" s="923"/>
      <c r="S62" s="923"/>
      <c r="T62" s="923"/>
      <c r="U62" s="923"/>
      <c r="V62" s="923"/>
      <c r="W62" s="923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923"/>
      <c r="Q63" s="923"/>
      <c r="R63" s="923"/>
      <c r="S63" s="923"/>
      <c r="T63" s="923"/>
      <c r="U63" s="923"/>
      <c r="V63" s="923"/>
      <c r="W63" s="923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923"/>
      <c r="Q64" s="923"/>
      <c r="R64" s="923"/>
      <c r="S64" s="923"/>
      <c r="T64" s="923"/>
      <c r="U64" s="923"/>
      <c r="V64" s="923"/>
      <c r="W64" s="923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923"/>
      <c r="Q65" s="923"/>
      <c r="R65" s="923"/>
      <c r="S65" s="923"/>
      <c r="T65" s="923"/>
      <c r="U65" s="923"/>
      <c r="V65" s="923"/>
      <c r="W65" s="923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923"/>
      <c r="Q66" s="923"/>
      <c r="R66" s="923"/>
      <c r="S66" s="923"/>
      <c r="T66" s="923"/>
      <c r="U66" s="923"/>
      <c r="V66" s="923"/>
      <c r="W66" s="923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923"/>
      <c r="Q67" s="923"/>
      <c r="R67" s="923"/>
      <c r="S67" s="923"/>
      <c r="T67" s="923"/>
      <c r="U67" s="923"/>
      <c r="V67" s="923"/>
      <c r="W67" s="923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923"/>
      <c r="Q68" s="923"/>
      <c r="R68" s="923"/>
      <c r="S68" s="923"/>
      <c r="T68" s="923"/>
      <c r="U68" s="923"/>
      <c r="V68" s="923"/>
      <c r="W68" s="923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923"/>
      <c r="Q69" s="923"/>
      <c r="R69" s="923"/>
      <c r="S69" s="923"/>
      <c r="T69" s="923"/>
      <c r="U69" s="923"/>
      <c r="V69" s="923"/>
      <c r="W69" s="923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923"/>
      <c r="Q70" s="923"/>
      <c r="R70" s="923"/>
      <c r="S70" s="923"/>
      <c r="T70" s="923"/>
      <c r="U70" s="923"/>
      <c r="V70" s="923"/>
      <c r="W70" s="923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923"/>
      <c r="Q71" s="923"/>
      <c r="R71" s="923"/>
      <c r="S71" s="923"/>
      <c r="T71" s="923"/>
      <c r="U71" s="923"/>
      <c r="V71" s="923"/>
      <c r="W71" s="923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923"/>
      <c r="Q72" s="923"/>
      <c r="R72" s="923"/>
      <c r="S72" s="923"/>
      <c r="T72" s="923"/>
      <c r="U72" s="923"/>
      <c r="V72" s="923"/>
      <c r="W72" s="923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923"/>
      <c r="Q73" s="923"/>
      <c r="R73" s="923"/>
      <c r="S73" s="923"/>
      <c r="T73" s="923"/>
      <c r="U73" s="923"/>
      <c r="V73" s="923"/>
      <c r="W73" s="923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923"/>
      <c r="Q74" s="923"/>
      <c r="R74" s="923"/>
      <c r="S74" s="923"/>
      <c r="T74" s="923"/>
      <c r="U74" s="923"/>
      <c r="V74" s="923"/>
      <c r="W74" s="923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923"/>
      <c r="Q75" s="923"/>
      <c r="R75" s="923"/>
      <c r="S75" s="923"/>
      <c r="T75" s="923"/>
      <c r="U75" s="923"/>
      <c r="V75" s="923"/>
      <c r="W75" s="923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944">
        <v>182228.47500000001</v>
      </c>
      <c r="I76" s="927">
        <v>364456.95</v>
      </c>
      <c r="J76" s="927">
        <v>546685.42500000005</v>
      </c>
      <c r="K76" s="928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923">
        <f>H76</f>
        <v>182228.47500000001</v>
      </c>
      <c r="Q76" s="923">
        <f>I76-H76</f>
        <v>182228.47500000001</v>
      </c>
      <c r="R76" s="923">
        <f>J76-I76</f>
        <v>182228.47500000003</v>
      </c>
      <c r="S76" s="923">
        <f>K76-J76</f>
        <v>182228.47499999998</v>
      </c>
      <c r="T76" s="923">
        <f>P76/3</f>
        <v>60742.825000000004</v>
      </c>
      <c r="U76" s="923">
        <f>Q76/3</f>
        <v>60742.825000000004</v>
      </c>
      <c r="V76" s="923">
        <f>R76/3</f>
        <v>60742.825000000012</v>
      </c>
      <c r="W76" s="923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923"/>
      <c r="Q77" s="923"/>
      <c r="R77" s="923"/>
      <c r="S77" s="923"/>
      <c r="T77" s="923"/>
      <c r="U77" s="923"/>
      <c r="V77" s="923"/>
      <c r="W77" s="923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923"/>
      <c r="Q78" s="923"/>
      <c r="R78" s="923"/>
      <c r="S78" s="923"/>
      <c r="T78" s="923"/>
      <c r="U78" s="923"/>
      <c r="V78" s="923"/>
      <c r="W78" s="923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945">
        <v>0</v>
      </c>
      <c r="I79" s="945">
        <v>0</v>
      </c>
      <c r="J79" s="945">
        <v>0</v>
      </c>
      <c r="K79" s="946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923"/>
      <c r="Q79" s="923"/>
      <c r="R79" s="923"/>
      <c r="S79" s="923"/>
      <c r="T79" s="923"/>
      <c r="U79" s="923"/>
      <c r="V79" s="923"/>
      <c r="W79" s="923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925">
        <v>762.6</v>
      </c>
      <c r="I80" s="925">
        <v>1525.2</v>
      </c>
      <c r="J80" s="925">
        <v>2287.1999999999998</v>
      </c>
      <c r="K80" s="926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923">
        <f>H80</f>
        <v>762.6</v>
      </c>
      <c r="Q80" s="923">
        <f>I80-H80</f>
        <v>762.6</v>
      </c>
      <c r="R80" s="923">
        <f>J80-I80</f>
        <v>761.99999999999977</v>
      </c>
      <c r="S80" s="923">
        <f>K80-J80</f>
        <v>763.20000000000027</v>
      </c>
      <c r="T80" s="923">
        <f>P80/3</f>
        <v>254.20000000000002</v>
      </c>
      <c r="U80" s="923">
        <f>Q80/3</f>
        <v>254.20000000000002</v>
      </c>
      <c r="V80" s="923">
        <f>R80/3</f>
        <v>253.99999999999991</v>
      </c>
      <c r="W80" s="923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923"/>
      <c r="Q81" s="923"/>
      <c r="R81" s="923"/>
      <c r="S81" s="923"/>
      <c r="T81" s="923"/>
      <c r="U81" s="923"/>
      <c r="V81" s="923"/>
      <c r="W81" s="923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923"/>
      <c r="Q82" s="923"/>
      <c r="R82" s="923"/>
      <c r="S82" s="923"/>
      <c r="T82" s="923"/>
      <c r="U82" s="923"/>
      <c r="V82" s="923"/>
      <c r="W82" s="923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923"/>
      <c r="Q83" s="923"/>
      <c r="R83" s="923"/>
      <c r="S83" s="923"/>
      <c r="T83" s="923"/>
      <c r="U83" s="923"/>
      <c r="V83" s="923"/>
      <c r="W83" s="923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923"/>
      <c r="Q84" s="923"/>
      <c r="R84" s="923"/>
      <c r="S84" s="923"/>
      <c r="T84" s="923"/>
      <c r="U84" s="923"/>
      <c r="V84" s="923"/>
      <c r="W84" s="923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177307.12890000001</v>
      </c>
      <c r="E85" s="29">
        <f>E86+E88+E90+E95+E99+E129+E132+E135+E138</f>
        <v>322813.06719999999</v>
      </c>
      <c r="F85" s="29">
        <f>F86+F88+F90+F95+F99+F129+F132+F135+F138</f>
        <v>356254.96189999999</v>
      </c>
      <c r="G85" s="29">
        <f>G86+G88+G90+G95+G99+G129+G132+G135+G138</f>
        <v>370594.91319999995</v>
      </c>
      <c r="H85" s="29">
        <f>H88+H90+H95+H99+H129+H132+H138</f>
        <v>38061.513699999996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139245.6152</v>
      </c>
      <c r="M85" s="25">
        <f>M86+M135+M138</f>
        <v>215635.11420000001</v>
      </c>
      <c r="N85" s="25">
        <f>N86+N135+N138</f>
        <v>239188.36719999998</v>
      </c>
      <c r="O85" s="46">
        <f>O86+O135+O138</f>
        <v>239188.36719999998</v>
      </c>
      <c r="P85" s="923"/>
      <c r="Q85" s="923"/>
      <c r="R85" s="923"/>
      <c r="S85" s="923"/>
      <c r="T85" s="923"/>
      <c r="U85" s="923"/>
      <c r="V85" s="923"/>
      <c r="W85" s="923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923"/>
      <c r="Q86" s="923"/>
      <c r="R86" s="923"/>
      <c r="S86" s="923"/>
      <c r="T86" s="923"/>
      <c r="U86" s="923"/>
      <c r="V86" s="923"/>
      <c r="W86" s="923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923"/>
      <c r="Q87" s="923"/>
      <c r="R87" s="923"/>
      <c r="S87" s="923"/>
      <c r="T87" s="923"/>
      <c r="U87" s="923"/>
      <c r="V87" s="923"/>
      <c r="W87" s="923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923"/>
      <c r="Q88" s="923"/>
      <c r="R88" s="923"/>
      <c r="S88" s="923"/>
      <c r="T88" s="923"/>
      <c r="U88" s="923"/>
      <c r="V88" s="923"/>
      <c r="W88" s="923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923"/>
      <c r="Q89" s="923"/>
      <c r="R89" s="923"/>
      <c r="S89" s="923"/>
      <c r="T89" s="923"/>
      <c r="U89" s="923"/>
      <c r="V89" s="923"/>
      <c r="W89" s="923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923"/>
      <c r="Q90" s="923"/>
      <c r="R90" s="923"/>
      <c r="S90" s="923"/>
      <c r="T90" s="923"/>
      <c r="U90" s="923"/>
      <c r="V90" s="923"/>
      <c r="W90" s="923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942">
        <v>5150</v>
      </c>
      <c r="I91" s="925">
        <v>16813.632000000001</v>
      </c>
      <c r="J91" s="934">
        <v>18467.137699999999</v>
      </c>
      <c r="K91" s="947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923">
        <f>H91</f>
        <v>5150</v>
      </c>
      <c r="Q91" s="923">
        <f>I91-H91</f>
        <v>11663.632000000001</v>
      </c>
      <c r="R91" s="923">
        <f>J91-I91</f>
        <v>1653.5056999999979</v>
      </c>
      <c r="S91" s="923">
        <f>K91-J91</f>
        <v>1922.9903000000013</v>
      </c>
      <c r="T91" s="923">
        <f>P91/3</f>
        <v>1716.6666666666667</v>
      </c>
      <c r="U91" s="923">
        <f>Q91/3</f>
        <v>3887.8773333333338</v>
      </c>
      <c r="V91" s="923">
        <f>R91/3</f>
        <v>551.16856666666592</v>
      </c>
      <c r="W91" s="923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923"/>
      <c r="Q92" s="923"/>
      <c r="R92" s="923"/>
      <c r="S92" s="923"/>
      <c r="T92" s="923"/>
      <c r="U92" s="923"/>
      <c r="V92" s="923"/>
      <c r="W92" s="923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942">
        <v>500</v>
      </c>
      <c r="I93" s="925">
        <v>1000</v>
      </c>
      <c r="J93" s="925">
        <v>1200</v>
      </c>
      <c r="K93" s="926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923">
        <f>H93</f>
        <v>500</v>
      </c>
      <c r="Q93" s="923">
        <f t="shared" ref="Q93:S94" si="27">I93-H93</f>
        <v>500</v>
      </c>
      <c r="R93" s="923">
        <f t="shared" si="27"/>
        <v>200</v>
      </c>
      <c r="S93" s="923">
        <f t="shared" si="27"/>
        <v>300</v>
      </c>
      <c r="T93" s="923">
        <f t="shared" ref="T93:W94" si="28">P93/3</f>
        <v>166.66666666666666</v>
      </c>
      <c r="U93" s="923">
        <f t="shared" si="28"/>
        <v>166.66666666666666</v>
      </c>
      <c r="V93" s="923">
        <f t="shared" si="28"/>
        <v>66.666666666666671</v>
      </c>
      <c r="W93" s="923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942">
        <v>407.5</v>
      </c>
      <c r="I94" s="925">
        <v>815</v>
      </c>
      <c r="J94" s="925">
        <v>1000</v>
      </c>
      <c r="K94" s="926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923">
        <f>H94</f>
        <v>407.5</v>
      </c>
      <c r="Q94" s="923">
        <f t="shared" si="27"/>
        <v>407.5</v>
      </c>
      <c r="R94" s="923">
        <f t="shared" si="27"/>
        <v>185</v>
      </c>
      <c r="S94" s="923">
        <f t="shared" si="27"/>
        <v>532.6400000000001</v>
      </c>
      <c r="T94" s="923">
        <f t="shared" si="28"/>
        <v>135.83333333333334</v>
      </c>
      <c r="U94" s="923">
        <f t="shared" si="28"/>
        <v>135.83333333333334</v>
      </c>
      <c r="V94" s="923">
        <f t="shared" si="28"/>
        <v>61.666666666666664</v>
      </c>
      <c r="W94" s="923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923"/>
      <c r="Q95" s="923"/>
      <c r="R95" s="923"/>
      <c r="S95" s="923"/>
      <c r="T95" s="923"/>
      <c r="U95" s="923"/>
      <c r="V95" s="923"/>
      <c r="W95" s="923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934"/>
      <c r="I96" s="934"/>
      <c r="J96" s="934"/>
      <c r="K96" s="948"/>
      <c r="L96" s="26" t="s">
        <v>17</v>
      </c>
      <c r="M96" s="26" t="s">
        <v>17</v>
      </c>
      <c r="N96" s="26" t="s">
        <v>17</v>
      </c>
      <c r="O96" s="27" t="s">
        <v>17</v>
      </c>
      <c r="P96" s="923"/>
      <c r="Q96" s="923"/>
      <c r="R96" s="923"/>
      <c r="S96" s="923"/>
      <c r="T96" s="923"/>
      <c r="U96" s="923"/>
      <c r="V96" s="923"/>
      <c r="W96" s="923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925">
        <v>499.75</v>
      </c>
      <c r="I97" s="925">
        <v>999.5</v>
      </c>
      <c r="J97" s="925">
        <v>1499.25</v>
      </c>
      <c r="K97" s="926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923">
        <f>H97</f>
        <v>499.75</v>
      </c>
      <c r="Q97" s="923">
        <f t="shared" ref="Q97:S98" si="31">I97-H97</f>
        <v>499.75</v>
      </c>
      <c r="R97" s="923">
        <f t="shared" si="31"/>
        <v>499.75</v>
      </c>
      <c r="S97" s="923">
        <f t="shared" si="31"/>
        <v>499.75</v>
      </c>
      <c r="T97" s="923">
        <f t="shared" ref="T97:W98" si="32">P97/3</f>
        <v>166.58333333333334</v>
      </c>
      <c r="U97" s="923">
        <f t="shared" si="32"/>
        <v>166.58333333333334</v>
      </c>
      <c r="V97" s="923">
        <f t="shared" si="32"/>
        <v>166.58333333333334</v>
      </c>
      <c r="W97" s="923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925">
        <v>500</v>
      </c>
      <c r="I98" s="925">
        <v>2000</v>
      </c>
      <c r="J98" s="925">
        <v>3000</v>
      </c>
      <c r="K98" s="926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923">
        <f>H98</f>
        <v>500</v>
      </c>
      <c r="Q98" s="923">
        <f t="shared" si="31"/>
        <v>1500</v>
      </c>
      <c r="R98" s="923">
        <f t="shared" si="31"/>
        <v>1000</v>
      </c>
      <c r="S98" s="923">
        <f t="shared" si="31"/>
        <v>1100</v>
      </c>
      <c r="T98" s="923">
        <f t="shared" si="32"/>
        <v>166.66666666666666</v>
      </c>
      <c r="U98" s="923">
        <f t="shared" si="32"/>
        <v>500</v>
      </c>
      <c r="V98" s="923">
        <f t="shared" si="32"/>
        <v>333.33333333333331</v>
      </c>
      <c r="W98" s="923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923"/>
      <c r="Q99" s="923"/>
      <c r="R99" s="923"/>
      <c r="S99" s="923"/>
      <c r="T99" s="923"/>
      <c r="U99" s="923"/>
      <c r="V99" s="923"/>
      <c r="W99" s="923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923"/>
      <c r="Q100" s="923"/>
      <c r="R100" s="923"/>
      <c r="S100" s="923"/>
      <c r="T100" s="923"/>
      <c r="U100" s="923"/>
      <c r="V100" s="923"/>
      <c r="W100" s="923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923"/>
      <c r="Q101" s="923"/>
      <c r="R101" s="923"/>
      <c r="S101" s="923"/>
      <c r="T101" s="923"/>
      <c r="U101" s="923"/>
      <c r="V101" s="923"/>
      <c r="W101" s="923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923"/>
      <c r="Q102" s="923"/>
      <c r="R102" s="923"/>
      <c r="S102" s="923"/>
      <c r="T102" s="923"/>
      <c r="U102" s="923"/>
      <c r="V102" s="923"/>
      <c r="W102" s="923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925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923"/>
      <c r="Q103" s="923"/>
      <c r="R103" s="923"/>
      <c r="S103" s="923"/>
      <c r="T103" s="923"/>
      <c r="U103" s="923"/>
      <c r="V103" s="923"/>
      <c r="W103" s="923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923"/>
      <c r="Q104" s="923"/>
      <c r="R104" s="923"/>
      <c r="S104" s="923"/>
      <c r="T104" s="923"/>
      <c r="U104" s="923"/>
      <c r="V104" s="923"/>
      <c r="W104" s="923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925">
        <v>37.5</v>
      </c>
      <c r="I105" s="925">
        <v>75</v>
      </c>
      <c r="J105" s="925">
        <v>112.5</v>
      </c>
      <c r="K105" s="926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923">
        <f>H105</f>
        <v>37.5</v>
      </c>
      <c r="Q105" s="923">
        <f>I105-H105</f>
        <v>37.5</v>
      </c>
      <c r="R105" s="923">
        <f>J105-I105</f>
        <v>37.5</v>
      </c>
      <c r="S105" s="923">
        <f>K105-J105</f>
        <v>37.5</v>
      </c>
      <c r="T105" s="923">
        <f>P105/3</f>
        <v>12.5</v>
      </c>
      <c r="U105" s="923">
        <f>Q105/3</f>
        <v>12.5</v>
      </c>
      <c r="V105" s="923">
        <f>R105/3</f>
        <v>12.5</v>
      </c>
      <c r="W105" s="923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923"/>
      <c r="Q106" s="923"/>
      <c r="R106" s="923"/>
      <c r="S106" s="923"/>
      <c r="T106" s="923"/>
      <c r="U106" s="923"/>
      <c r="V106" s="923"/>
      <c r="W106" s="923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925">
        <v>8609.6697000000004</v>
      </c>
      <c r="I107" s="925">
        <v>38500</v>
      </c>
      <c r="J107" s="925">
        <v>39250</v>
      </c>
      <c r="K107" s="926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923">
        <f>H107</f>
        <v>8609.6697000000004</v>
      </c>
      <c r="Q107" s="923">
        <f>I107-H107</f>
        <v>29890.330300000001</v>
      </c>
      <c r="R107" s="923">
        <f>J107-I107</f>
        <v>750</v>
      </c>
      <c r="S107" s="923">
        <f>K107-J107</f>
        <v>1750</v>
      </c>
      <c r="T107" s="923">
        <f>P107/3</f>
        <v>2869.8899000000001</v>
      </c>
      <c r="U107" s="923">
        <f>Q107/3</f>
        <v>9963.4434333333338</v>
      </c>
      <c r="V107" s="923">
        <f>R107/3</f>
        <v>250</v>
      </c>
      <c r="W107" s="923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923"/>
      <c r="Q108" s="923"/>
      <c r="R108" s="923"/>
      <c r="S108" s="923"/>
      <c r="T108" s="923"/>
      <c r="U108" s="923"/>
      <c r="V108" s="923"/>
      <c r="W108" s="923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923"/>
      <c r="Q109" s="923"/>
      <c r="R109" s="923"/>
      <c r="S109" s="923"/>
      <c r="T109" s="923"/>
      <c r="U109" s="923"/>
      <c r="V109" s="923"/>
      <c r="W109" s="923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923"/>
      <c r="Q110" s="923"/>
      <c r="R110" s="923"/>
      <c r="S110" s="923"/>
      <c r="T110" s="923"/>
      <c r="U110" s="923"/>
      <c r="V110" s="923"/>
      <c r="W110" s="923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923"/>
      <c r="Q111" s="923"/>
      <c r="R111" s="923"/>
      <c r="S111" s="923"/>
      <c r="T111" s="923"/>
      <c r="U111" s="923"/>
      <c r="V111" s="923"/>
      <c r="W111" s="923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923">
        <f>H112</f>
        <v>1625</v>
      </c>
      <c r="Q112" s="923">
        <f t="shared" ref="Q112:S113" si="35">I112-H112</f>
        <v>1625</v>
      </c>
      <c r="R112" s="923">
        <f t="shared" si="35"/>
        <v>1625</v>
      </c>
      <c r="S112" s="923">
        <f t="shared" si="35"/>
        <v>1625</v>
      </c>
      <c r="T112" s="923">
        <f t="shared" ref="T112:W113" si="36">P112/3</f>
        <v>541.66666666666663</v>
      </c>
      <c r="U112" s="923">
        <f t="shared" si="36"/>
        <v>541.66666666666663</v>
      </c>
      <c r="V112" s="923">
        <f t="shared" si="36"/>
        <v>541.66666666666663</v>
      </c>
      <c r="W112" s="923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926">
        <v>6330</v>
      </c>
      <c r="I113" s="926">
        <v>16000</v>
      </c>
      <c r="J113" s="926">
        <v>17000</v>
      </c>
      <c r="K113" s="926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923">
        <f>H113</f>
        <v>6330</v>
      </c>
      <c r="Q113" s="923">
        <f t="shared" si="35"/>
        <v>9670</v>
      </c>
      <c r="R113" s="923">
        <f t="shared" si="35"/>
        <v>1000</v>
      </c>
      <c r="S113" s="923">
        <f t="shared" si="35"/>
        <v>2400</v>
      </c>
      <c r="T113" s="923">
        <f t="shared" si="36"/>
        <v>2110</v>
      </c>
      <c r="U113" s="923">
        <f t="shared" si="36"/>
        <v>3223.3333333333335</v>
      </c>
      <c r="V113" s="923">
        <f t="shared" si="36"/>
        <v>333.33333333333331</v>
      </c>
      <c r="W113" s="923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925">
        <v>700</v>
      </c>
      <c r="I114" s="925">
        <v>1450</v>
      </c>
      <c r="J114" s="925">
        <v>2310</v>
      </c>
      <c r="K114" s="926">
        <v>3310</v>
      </c>
      <c r="L114" s="26"/>
      <c r="M114" s="26"/>
      <c r="N114" s="26"/>
      <c r="O114" s="27"/>
      <c r="P114" s="923"/>
      <c r="Q114" s="923"/>
      <c r="R114" s="923"/>
      <c r="S114" s="923"/>
      <c r="T114" s="923"/>
      <c r="U114" s="923"/>
      <c r="V114" s="923"/>
      <c r="W114" s="923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925">
        <v>704</v>
      </c>
      <c r="I115" s="925">
        <v>1294</v>
      </c>
      <c r="J115" s="925">
        <v>1769</v>
      </c>
      <c r="K115" s="926">
        <v>2474</v>
      </c>
      <c r="L115" s="26"/>
      <c r="M115" s="26"/>
      <c r="N115" s="26"/>
      <c r="O115" s="27"/>
      <c r="P115" s="923"/>
      <c r="Q115" s="923"/>
      <c r="R115" s="923"/>
      <c r="S115" s="923"/>
      <c r="T115" s="923"/>
      <c r="U115" s="923"/>
      <c r="V115" s="923"/>
      <c r="W115" s="923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925">
        <v>600</v>
      </c>
      <c r="I116" s="925">
        <v>1200</v>
      </c>
      <c r="J116" s="925">
        <v>1950</v>
      </c>
      <c r="K116" s="926">
        <v>2900</v>
      </c>
      <c r="L116" s="26"/>
      <c r="M116" s="26"/>
      <c r="N116" s="26"/>
      <c r="O116" s="27"/>
      <c r="P116" s="923"/>
      <c r="Q116" s="923"/>
      <c r="R116" s="923"/>
      <c r="S116" s="923"/>
      <c r="T116" s="923"/>
      <c r="U116" s="923"/>
      <c r="V116" s="923"/>
      <c r="W116" s="923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927">
        <v>1500</v>
      </c>
      <c r="I117" s="927">
        <v>2850</v>
      </c>
      <c r="J117" s="927">
        <v>4000</v>
      </c>
      <c r="K117" s="928">
        <v>5500</v>
      </c>
      <c r="L117" s="26"/>
      <c r="M117" s="26"/>
      <c r="N117" s="26"/>
      <c r="O117" s="27"/>
      <c r="P117" s="923"/>
      <c r="Q117" s="923"/>
      <c r="R117" s="923"/>
      <c r="S117" s="923"/>
      <c r="T117" s="923"/>
      <c r="U117" s="923"/>
      <c r="V117" s="923"/>
      <c r="W117" s="923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925">
        <v>2500</v>
      </c>
      <c r="I118" s="925">
        <v>7500</v>
      </c>
      <c r="J118" s="925">
        <v>8500</v>
      </c>
      <c r="K118" s="926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923">
        <f>H118</f>
        <v>2500</v>
      </c>
      <c r="Q118" s="923">
        <f>I118-H118</f>
        <v>5000</v>
      </c>
      <c r="R118" s="923">
        <f>J118-I118</f>
        <v>1000</v>
      </c>
      <c r="S118" s="923">
        <f>K118-J118</f>
        <v>1245</v>
      </c>
      <c r="T118" s="923">
        <f>P118/3</f>
        <v>833.33333333333337</v>
      </c>
      <c r="U118" s="923">
        <f>Q118/3</f>
        <v>1666.6666666666667</v>
      </c>
      <c r="V118" s="923">
        <f>R118/3</f>
        <v>333.33333333333331</v>
      </c>
      <c r="W118" s="923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934">
        <v>345</v>
      </c>
      <c r="I119" s="934">
        <v>675</v>
      </c>
      <c r="J119" s="934">
        <v>865</v>
      </c>
      <c r="K119" s="948">
        <v>1165</v>
      </c>
      <c r="L119" s="26"/>
      <c r="M119" s="26"/>
      <c r="N119" s="26"/>
      <c r="O119" s="27"/>
      <c r="P119" s="923"/>
      <c r="Q119" s="923"/>
      <c r="R119" s="923"/>
      <c r="S119" s="923"/>
      <c r="T119" s="923"/>
      <c r="U119" s="923"/>
      <c r="V119" s="923"/>
      <c r="W119" s="923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934">
        <v>1524</v>
      </c>
      <c r="I120" s="934">
        <v>2540</v>
      </c>
      <c r="J120" s="934">
        <v>3048</v>
      </c>
      <c r="K120" s="948">
        <v>4572</v>
      </c>
      <c r="L120" s="26"/>
      <c r="M120" s="26"/>
      <c r="N120" s="26"/>
      <c r="O120" s="27"/>
      <c r="P120" s="923"/>
      <c r="Q120" s="923"/>
      <c r="R120" s="923"/>
      <c r="S120" s="923"/>
      <c r="T120" s="923"/>
      <c r="U120" s="923"/>
      <c r="V120" s="923"/>
      <c r="W120" s="923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923"/>
      <c r="Q121" s="923"/>
      <c r="R121" s="923"/>
      <c r="S121" s="923"/>
      <c r="T121" s="923"/>
      <c r="U121" s="923"/>
      <c r="V121" s="923"/>
      <c r="W121" s="923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923"/>
      <c r="Q122" s="923"/>
      <c r="R122" s="923"/>
      <c r="S122" s="923"/>
      <c r="T122" s="923"/>
      <c r="U122" s="923"/>
      <c r="V122" s="923"/>
      <c r="W122" s="923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923"/>
      <c r="Q123" s="923"/>
      <c r="R123" s="923"/>
      <c r="S123" s="923"/>
      <c r="T123" s="923"/>
      <c r="U123" s="923"/>
      <c r="V123" s="923"/>
      <c r="W123" s="923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923"/>
      <c r="Q124" s="923"/>
      <c r="R124" s="923"/>
      <c r="S124" s="923"/>
      <c r="T124" s="923"/>
      <c r="U124" s="923"/>
      <c r="V124" s="923"/>
      <c r="W124" s="923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925">
        <v>0</v>
      </c>
      <c r="I125" s="925">
        <v>0</v>
      </c>
      <c r="J125" s="925">
        <v>0</v>
      </c>
      <c r="K125" s="926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923"/>
      <c r="Q125" s="923"/>
      <c r="R125" s="923"/>
      <c r="S125" s="923"/>
      <c r="T125" s="923"/>
      <c r="U125" s="923"/>
      <c r="V125" s="923"/>
      <c r="W125" s="923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923"/>
      <c r="Q126" s="923"/>
      <c r="R126" s="923"/>
      <c r="S126" s="923"/>
      <c r="T126" s="923"/>
      <c r="U126" s="923"/>
      <c r="V126" s="923"/>
      <c r="W126" s="923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925">
        <v>2000</v>
      </c>
      <c r="I127" s="925">
        <v>5500</v>
      </c>
      <c r="J127" s="925">
        <v>6000</v>
      </c>
      <c r="K127" s="926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923">
        <f>H127</f>
        <v>2000</v>
      </c>
      <c r="Q127" s="923">
        <f>I127-H127</f>
        <v>3500</v>
      </c>
      <c r="R127" s="923">
        <f>J127-I127</f>
        <v>500</v>
      </c>
      <c r="S127" s="923">
        <f>K127-J127</f>
        <v>1000</v>
      </c>
      <c r="T127" s="923">
        <f>P127/3</f>
        <v>666.66666666666663</v>
      </c>
      <c r="U127" s="923">
        <f>Q127/3</f>
        <v>1166.6666666666667</v>
      </c>
      <c r="V127" s="923">
        <f>R127/3</f>
        <v>166.66666666666666</v>
      </c>
      <c r="W127" s="923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923"/>
      <c r="Q128" s="923"/>
      <c r="R128" s="923"/>
      <c r="S128" s="923"/>
      <c r="T128" s="923"/>
      <c r="U128" s="923"/>
      <c r="V128" s="923"/>
      <c r="W128" s="923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923"/>
      <c r="Q129" s="923"/>
      <c r="R129" s="923"/>
      <c r="S129" s="923"/>
      <c r="T129" s="923"/>
      <c r="U129" s="923"/>
      <c r="V129" s="923"/>
      <c r="W129" s="923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925">
        <v>100</v>
      </c>
      <c r="I130" s="925">
        <v>100</v>
      </c>
      <c r="J130" s="925">
        <v>100</v>
      </c>
      <c r="K130" s="926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923">
        <f>H130</f>
        <v>100</v>
      </c>
      <c r="Q130" s="923">
        <f>I130-H130</f>
        <v>0</v>
      </c>
      <c r="R130" s="923">
        <f>J130-I130</f>
        <v>0</v>
      </c>
      <c r="S130" s="923">
        <f>K130-J130</f>
        <v>0</v>
      </c>
      <c r="T130" s="923">
        <f>P130/3</f>
        <v>33.333333333333336</v>
      </c>
      <c r="U130" s="923">
        <f>Q130/3</f>
        <v>0</v>
      </c>
      <c r="V130" s="923">
        <f>R130/3</f>
        <v>0</v>
      </c>
      <c r="W130" s="923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923"/>
      <c r="Q131" s="923"/>
      <c r="R131" s="923"/>
      <c r="S131" s="923"/>
      <c r="T131" s="923"/>
      <c r="U131" s="923"/>
      <c r="V131" s="923"/>
      <c r="W131" s="923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923"/>
      <c r="Q132" s="923"/>
      <c r="R132" s="923"/>
      <c r="S132" s="923"/>
      <c r="T132" s="923"/>
      <c r="U132" s="923"/>
      <c r="V132" s="923"/>
      <c r="W132" s="923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923"/>
      <c r="Q133" s="923"/>
      <c r="R133" s="923"/>
      <c r="S133" s="923"/>
      <c r="T133" s="923"/>
      <c r="U133" s="923"/>
      <c r="V133" s="923"/>
      <c r="W133" s="923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923"/>
      <c r="Q134" s="923"/>
      <c r="R134" s="923"/>
      <c r="S134" s="923"/>
      <c r="T134" s="923"/>
      <c r="U134" s="923"/>
      <c r="V134" s="923"/>
      <c r="W134" s="923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89245.6152</v>
      </c>
      <c r="E135" s="21">
        <f>E136+E137</f>
        <v>115635.11420000001</v>
      </c>
      <c r="F135" s="21">
        <f>F136+F137</f>
        <v>139188.36719999998</v>
      </c>
      <c r="G135" s="21">
        <f>G136+G137</f>
        <v>139188.36719999998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89245.6152</v>
      </c>
      <c r="M135" s="26">
        <f>M136+M137</f>
        <v>115635.11420000001</v>
      </c>
      <c r="N135" s="26">
        <f>N136+N137</f>
        <v>139188.36719999998</v>
      </c>
      <c r="O135" s="27">
        <f>O136+O137</f>
        <v>139188.36719999998</v>
      </c>
      <c r="P135" s="923"/>
      <c r="Q135" s="923"/>
      <c r="R135" s="923"/>
      <c r="S135" s="923"/>
      <c r="T135" s="923"/>
      <c r="U135" s="923"/>
      <c r="V135" s="923"/>
      <c r="W135" s="923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923"/>
      <c r="Q136" s="923"/>
      <c r="R136" s="923"/>
      <c r="S136" s="923"/>
      <c r="T136" s="923"/>
      <c r="U136" s="923"/>
      <c r="V136" s="923"/>
      <c r="W136" s="923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26245.6152</v>
      </c>
      <c r="E137" s="21">
        <f t="shared" si="40"/>
        <v>52635.114200000004</v>
      </c>
      <c r="F137" s="21">
        <f t="shared" si="40"/>
        <v>76188.367199999993</v>
      </c>
      <c r="G137" s="21">
        <f t="shared" si="40"/>
        <v>76188.367199999993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26245.6152</v>
      </c>
      <c r="M137" s="57">
        <v>52635.114200000004</v>
      </c>
      <c r="N137" s="88">
        <v>76188.367199999993</v>
      </c>
      <c r="O137" s="88">
        <v>76188.367199999993</v>
      </c>
      <c r="P137" s="923"/>
      <c r="Q137" s="923"/>
      <c r="R137" s="923"/>
      <c r="S137" s="923"/>
      <c r="T137" s="923"/>
      <c r="U137" s="923"/>
      <c r="V137" s="923"/>
      <c r="W137" s="923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923"/>
      <c r="Q138" s="923"/>
      <c r="R138" s="923"/>
      <c r="S138" s="923"/>
      <c r="T138" s="923"/>
      <c r="U138" s="923"/>
      <c r="V138" s="923"/>
      <c r="W138" s="923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923"/>
      <c r="Q139" s="923"/>
      <c r="R139" s="923"/>
      <c r="S139" s="923"/>
      <c r="T139" s="923"/>
      <c r="U139" s="923"/>
      <c r="V139" s="923"/>
      <c r="W139" s="923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923">
        <v>50000</v>
      </c>
      <c r="M140" s="923">
        <v>100000</v>
      </c>
      <c r="N140" s="29">
        <v>100000</v>
      </c>
      <c r="O140" s="949">
        <v>100000</v>
      </c>
      <c r="P140" s="923"/>
      <c r="Q140" s="923"/>
      <c r="R140" s="923"/>
      <c r="S140" s="923"/>
      <c r="T140" s="923"/>
      <c r="U140" s="923"/>
      <c r="V140" s="923"/>
      <c r="W140" s="923"/>
      <c r="Y140" s="950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925">
        <v>9552.0939999999991</v>
      </c>
      <c r="I141" s="925">
        <v>13824.821</v>
      </c>
      <c r="J141" s="925">
        <v>15012.707</v>
      </c>
      <c r="K141" s="926">
        <v>16689.777999999998</v>
      </c>
      <c r="L141" s="25"/>
      <c r="M141" s="25"/>
      <c r="N141" s="25"/>
      <c r="O141" s="46"/>
      <c r="P141" s="923">
        <f>H141</f>
        <v>9552.0939999999991</v>
      </c>
      <c r="Q141" s="923">
        <f>I141-H141</f>
        <v>4272.7270000000008</v>
      </c>
      <c r="R141" s="923">
        <f>J141-I141</f>
        <v>1187.8860000000004</v>
      </c>
      <c r="S141" s="923">
        <f>K141-J141</f>
        <v>1677.0709999999981</v>
      </c>
      <c r="T141" s="923">
        <f>P141/3</f>
        <v>3184.0313333333329</v>
      </c>
      <c r="U141" s="923">
        <f>Q141/3</f>
        <v>1424.2423333333336</v>
      </c>
      <c r="V141" s="923">
        <f>R141/3</f>
        <v>395.96200000000016</v>
      </c>
      <c r="W141" s="923">
        <f>S141/3</f>
        <v>559.02366666666603</v>
      </c>
    </row>
    <row r="142" spans="1:25" ht="21" customHeight="1">
      <c r="A142" s="951"/>
      <c r="B142" s="952" t="s">
        <v>158</v>
      </c>
      <c r="C142" s="953"/>
      <c r="D142" s="954">
        <f>H142+L142</f>
        <v>183079.76810000002</v>
      </c>
      <c r="E142" s="954">
        <f>I142+M142</f>
        <v>183079.76810000002</v>
      </c>
      <c r="F142" s="954">
        <f>J142+N142</f>
        <v>183079.76810000002</v>
      </c>
      <c r="G142" s="954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'[4]hatvac 4'!E23</f>
        <v>5409.3303000000014</v>
      </c>
      <c r="L142" s="95">
        <v>177670.43780000001</v>
      </c>
      <c r="M142" s="95">
        <v>177670.43780000001</v>
      </c>
      <c r="N142" s="95">
        <v>177670.43780000001</v>
      </c>
      <c r="O142" s="95">
        <f>'[4]hatvac 4'!F23</f>
        <v>177670.43770000001</v>
      </c>
      <c r="P142" s="923"/>
      <c r="Q142" s="923"/>
      <c r="R142" s="923"/>
      <c r="S142" s="923"/>
      <c r="T142" s="923"/>
      <c r="U142" s="923"/>
      <c r="V142" s="923"/>
      <c r="W142" s="923"/>
    </row>
    <row r="143" spans="1:25" ht="35.25" customHeight="1">
      <c r="A143" s="951"/>
      <c r="B143" s="952" t="s">
        <v>159</v>
      </c>
      <c r="C143" s="953"/>
      <c r="D143" s="954">
        <f t="shared" ref="D143:K143" si="41">D8+D142</f>
        <v>1005336.3400000001</v>
      </c>
      <c r="E143" s="954">
        <f>E8+E142-E140</f>
        <v>1603655.318</v>
      </c>
      <c r="F143" s="954">
        <f>F8+F142-F140</f>
        <v>2051245.7289999998</v>
      </c>
      <c r="G143" s="954">
        <f t="shared" si="41"/>
        <v>2362870.3292</v>
      </c>
      <c r="H143" s="954">
        <f>H8+H142</f>
        <v>298435.924</v>
      </c>
      <c r="I143" s="954">
        <f t="shared" si="41"/>
        <v>634754.97400000005</v>
      </c>
      <c r="J143" s="954">
        <f t="shared" si="41"/>
        <v>837748.03</v>
      </c>
      <c r="K143" s="955">
        <f t="shared" si="41"/>
        <v>1049372.6303000001</v>
      </c>
      <c r="L143" s="956">
        <f>L8+L142</f>
        <v>756900.41599999997</v>
      </c>
      <c r="M143" s="956">
        <f>M8+M142</f>
        <v>1068900.344</v>
      </c>
      <c r="N143" s="956">
        <f>N8+N142</f>
        <v>1313497.699</v>
      </c>
      <c r="O143" s="956">
        <f>O8+O142</f>
        <v>1413497.6989000002</v>
      </c>
      <c r="P143" s="923"/>
      <c r="Q143" s="923"/>
      <c r="R143" s="923"/>
      <c r="S143" s="923"/>
      <c r="T143" s="923"/>
      <c r="U143" s="923"/>
      <c r="V143" s="923"/>
      <c r="W143" s="923"/>
    </row>
    <row r="144" spans="1:25" s="962" customFormat="1" ht="12" hidden="1" customHeight="1">
      <c r="A144" s="957"/>
      <c r="B144" s="958"/>
      <c r="C144" s="959"/>
      <c r="D144" s="960"/>
      <c r="E144" s="960"/>
      <c r="F144" s="960"/>
      <c r="G144" s="960"/>
      <c r="H144" s="960"/>
      <c r="I144" s="960"/>
      <c r="J144" s="960"/>
      <c r="K144" s="103"/>
      <c r="L144" s="960"/>
      <c r="M144" s="960"/>
      <c r="N144" s="960"/>
      <c r="O144" s="961"/>
    </row>
    <row r="145" spans="1:15" s="962" customFormat="1" ht="16.5" hidden="1" customHeight="1">
      <c r="A145" s="963"/>
      <c r="D145" s="964">
        <f>D143-'[4]caxseri erbashx'!G10</f>
        <v>0</v>
      </c>
      <c r="E145" s="922">
        <f>E143-'[4]caxseri erbashx'!H10</f>
        <v>0</v>
      </c>
      <c r="F145" s="964">
        <f>F143-'[4]caxseri erbashx'!I10</f>
        <v>0</v>
      </c>
      <c r="G145" s="964">
        <f>G143-'[4]caxseri erbashx'!J10</f>
        <v>-9.999983012676239E-5</v>
      </c>
      <c r="H145" s="964">
        <f>H143-'[4]caxseri erbashx'!K10</f>
        <v>0</v>
      </c>
      <c r="I145" s="964">
        <f>I143-'[4]caxseri erbashx'!L10</f>
        <v>0</v>
      </c>
      <c r="J145" s="964">
        <f>J143-'[4]caxseri erbashx'!M10</f>
        <v>0</v>
      </c>
      <c r="K145" s="964">
        <f>K143-'[4]caxseri erbashx'!N10</f>
        <v>0</v>
      </c>
      <c r="L145" s="965">
        <f>L143-'[4]caxseri erbashx'!O10</f>
        <v>0</v>
      </c>
      <c r="M145" s="965">
        <f>M143-'[4]caxseri erbashx'!P10</f>
        <v>0</v>
      </c>
      <c r="N145" s="966">
        <f>N143-'[4]caxseri erbashx'!Q10</f>
        <v>0</v>
      </c>
      <c r="O145" s="967">
        <f>O143-'[4]caxseri erbashx'!R10</f>
        <v>-9.999983012676239E-5</v>
      </c>
    </row>
    <row r="146" spans="1:15" s="968" customFormat="1" ht="8.25" customHeight="1">
      <c r="B146" s="969"/>
      <c r="C146" s="970"/>
      <c r="D146" s="971"/>
      <c r="E146" s="971"/>
      <c r="F146" s="971"/>
      <c r="G146" s="971"/>
    </row>
    <row r="147" spans="1:15" s="968" customFormat="1" ht="15" customHeight="1">
      <c r="A147" s="972" t="s">
        <v>160</v>
      </c>
      <c r="B147" s="969"/>
      <c r="C147" s="970"/>
      <c r="D147" s="971"/>
      <c r="E147" s="971"/>
      <c r="F147" s="971"/>
      <c r="G147" s="971"/>
      <c r="H147" s="964"/>
      <c r="I147" s="973"/>
    </row>
    <row r="148" spans="1:15" s="968" customFormat="1" ht="12.75" customHeight="1">
      <c r="A148" s="974" t="s">
        <v>161</v>
      </c>
      <c r="B148" s="969"/>
      <c r="C148" s="970"/>
      <c r="D148" s="971"/>
      <c r="E148" s="971"/>
      <c r="F148" s="971"/>
      <c r="G148" s="971"/>
    </row>
    <row r="149" spans="1:15" s="968" customFormat="1" ht="1.5" hidden="1" customHeight="1">
      <c r="A149" s="975"/>
      <c r="B149" s="969"/>
      <c r="C149" s="970"/>
      <c r="D149" s="971"/>
      <c r="E149" s="971"/>
      <c r="F149" s="971"/>
      <c r="G149" s="971"/>
    </row>
    <row r="150" spans="1:15" s="968" customFormat="1" ht="12.75" customHeight="1">
      <c r="A150" s="976" t="s">
        <v>162</v>
      </c>
      <c r="B150" s="969"/>
      <c r="C150" s="970"/>
      <c r="D150" s="971"/>
      <c r="E150" s="971"/>
      <c r="F150" s="971"/>
      <c r="G150" s="971"/>
      <c r="H150" s="973"/>
    </row>
    <row r="151" spans="1:15" s="968" customFormat="1" ht="15" hidden="1" customHeight="1">
      <c r="A151" s="977"/>
      <c r="B151" s="969"/>
      <c r="C151" s="970"/>
      <c r="D151" s="971"/>
      <c r="E151" s="971"/>
      <c r="F151" s="971"/>
      <c r="G151" s="971"/>
    </row>
    <row r="152" spans="1:15" s="968" customFormat="1" ht="12.75" customHeight="1">
      <c r="A152" s="978" t="s">
        <v>163</v>
      </c>
      <c r="B152" s="969"/>
      <c r="C152" s="970"/>
      <c r="D152" s="971"/>
      <c r="E152" s="971"/>
      <c r="F152" s="971"/>
      <c r="G152" s="971"/>
      <c r="I152" s="979"/>
    </row>
    <row r="153" spans="1:15" s="968" customFormat="1" ht="11.25" customHeight="1">
      <c r="A153" s="978" t="s">
        <v>164</v>
      </c>
      <c r="B153" s="969"/>
      <c r="C153" s="970"/>
      <c r="D153" s="971"/>
      <c r="E153" s="971"/>
      <c r="F153" s="971"/>
      <c r="G153" s="971"/>
      <c r="I153" s="979"/>
    </row>
    <row r="154" spans="1:15" s="968" customFormat="1" ht="15" customHeight="1">
      <c r="A154" s="980"/>
      <c r="B154" s="969"/>
      <c r="C154" s="970"/>
      <c r="D154" s="971"/>
      <c r="E154" s="971"/>
      <c r="F154" s="971"/>
      <c r="G154" s="971"/>
    </row>
    <row r="155" spans="1:15" s="968" customFormat="1" ht="15" customHeight="1">
      <c r="B155" s="969"/>
      <c r="C155" s="970"/>
      <c r="D155" s="971"/>
      <c r="E155" s="971"/>
      <c r="F155" s="971"/>
      <c r="G155" s="971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3:O37"/>
  <sheetViews>
    <sheetView topLeftCell="C19" workbookViewId="0">
      <selection activeCell="F45" sqref="F45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12" width="26.7109375" style="1124" customWidth="1"/>
    <col min="13" max="13" width="9.140625" style="1124"/>
    <col min="14" max="14" width="15" style="1124" bestFit="1" customWidth="1"/>
    <col min="15" max="15" width="12.7109375" style="1124" customWidth="1"/>
    <col min="16" max="16384" width="9.140625" style="1124"/>
  </cols>
  <sheetData>
    <row r="3" spans="3:15">
      <c r="C3" s="1130"/>
      <c r="D3" s="1130"/>
      <c r="E3" s="1130"/>
      <c r="F3" s="1130"/>
      <c r="G3" s="1130" t="s">
        <v>1061</v>
      </c>
      <c r="H3" s="1130"/>
      <c r="I3" s="1130"/>
      <c r="J3" s="1130"/>
      <c r="K3" s="1130"/>
      <c r="L3" s="1130"/>
    </row>
    <row r="4" spans="3:15" ht="44.25" customHeight="1">
      <c r="C4" s="1131"/>
      <c r="D4" s="1132" t="s">
        <v>1057</v>
      </c>
      <c r="E4" s="1152" t="s">
        <v>1108</v>
      </c>
      <c r="F4" s="1131" t="s">
        <v>1058</v>
      </c>
      <c r="G4" s="1131"/>
      <c r="H4" s="1165"/>
      <c r="I4" s="1165"/>
      <c r="J4" s="1165"/>
      <c r="K4" s="1165"/>
      <c r="L4" s="1165"/>
    </row>
    <row r="5" spans="3:15" ht="30" customHeight="1">
      <c r="C5" s="1131"/>
      <c r="D5" s="1133" t="s">
        <v>1059</v>
      </c>
      <c r="E5" s="1152"/>
      <c r="F5" s="1131"/>
      <c r="G5" s="1131"/>
      <c r="H5" s="1165"/>
      <c r="I5" s="1165"/>
      <c r="J5" s="1165"/>
      <c r="K5" s="1165"/>
      <c r="L5" s="1165"/>
    </row>
    <row r="6" spans="3:15" ht="97.5" customHeight="1">
      <c r="C6" s="1131">
        <v>1</v>
      </c>
      <c r="D6" s="1134" t="s">
        <v>1060</v>
      </c>
      <c r="E6" s="1135">
        <v>65807.44</v>
      </c>
      <c r="F6" s="1134" t="s">
        <v>1062</v>
      </c>
      <c r="G6" s="1135"/>
      <c r="H6" s="1166"/>
      <c r="I6" s="1166"/>
      <c r="J6" s="1166"/>
      <c r="K6" s="1166"/>
      <c r="L6" s="1166"/>
    </row>
    <row r="7" spans="3:15" ht="0.75" customHeight="1">
      <c r="C7" s="1131"/>
      <c r="D7" s="1136"/>
      <c r="E7" s="1136"/>
      <c r="F7" s="1136"/>
      <c r="G7" s="1137"/>
      <c r="H7" s="1151"/>
      <c r="I7" s="1151"/>
      <c r="J7" s="1151"/>
      <c r="K7" s="1151"/>
      <c r="L7" s="1151"/>
    </row>
    <row r="8" spans="3:15" ht="0.75" customHeight="1">
      <c r="C8" s="1131"/>
      <c r="D8" s="1151"/>
      <c r="E8" s="1136"/>
      <c r="F8" s="1151"/>
      <c r="G8" s="1137"/>
      <c r="H8" s="1151"/>
      <c r="I8" s="1151"/>
      <c r="J8" s="1151"/>
      <c r="K8" s="1151"/>
      <c r="L8" s="1151"/>
    </row>
    <row r="9" spans="3:15" ht="27" customHeight="1">
      <c r="C9" s="1131"/>
      <c r="D9" s="1138" t="s">
        <v>1065</v>
      </c>
      <c r="E9" s="1139"/>
      <c r="F9" s="1138"/>
      <c r="G9" s="1139"/>
      <c r="H9" s="1167"/>
      <c r="I9" s="1167"/>
      <c r="J9" s="1167"/>
      <c r="K9" s="1167"/>
      <c r="L9" s="1167"/>
    </row>
    <row r="10" spans="3:15" ht="59.25" customHeight="1">
      <c r="C10" s="1131">
        <v>1</v>
      </c>
      <c r="D10" s="1135" t="s">
        <v>1063</v>
      </c>
      <c r="E10" s="1139">
        <v>227716.766</v>
      </c>
      <c r="F10" s="1135" t="s">
        <v>1064</v>
      </c>
      <c r="G10" s="1139"/>
      <c r="H10" s="1167"/>
      <c r="I10" s="1167"/>
      <c r="J10" s="1167"/>
      <c r="K10" s="1167"/>
      <c r="L10" s="1167"/>
      <c r="N10" s="1156">
        <f>E10+E11+E12+E13+E14+E15+E16+E18</f>
        <v>1067029.807</v>
      </c>
    </row>
    <row r="11" spans="3:15" ht="54" customHeight="1">
      <c r="C11" s="1131">
        <v>2</v>
      </c>
      <c r="D11" s="1141" t="s">
        <v>1066</v>
      </c>
      <c r="E11" s="1131">
        <v>103477.45600000001</v>
      </c>
      <c r="F11" s="1131" t="s">
        <v>1067</v>
      </c>
      <c r="G11" s="1131"/>
      <c r="H11" s="1165"/>
      <c r="I11" s="1165"/>
      <c r="J11" s="1165"/>
      <c r="K11" s="1165"/>
      <c r="L11" s="1165"/>
    </row>
    <row r="12" spans="3:15" ht="62.25" customHeight="1">
      <c r="C12" s="1131">
        <v>3</v>
      </c>
      <c r="D12" s="1140" t="s">
        <v>1068</v>
      </c>
      <c r="E12" s="1131">
        <v>262568.15999999997</v>
      </c>
      <c r="F12" s="1131" t="s">
        <v>1069</v>
      </c>
      <c r="G12" s="1131"/>
      <c r="H12" s="1165"/>
      <c r="I12" s="1165"/>
      <c r="J12" s="1165"/>
      <c r="K12" s="1165"/>
      <c r="L12" s="1165"/>
    </row>
    <row r="13" spans="3:15" ht="66" customHeight="1">
      <c r="C13" s="1131">
        <v>4</v>
      </c>
      <c r="D13" s="1141" t="s">
        <v>1070</v>
      </c>
      <c r="E13" s="1131">
        <v>109721.36599999999</v>
      </c>
      <c r="F13" s="1131" t="s">
        <v>1075</v>
      </c>
      <c r="G13" s="1141" t="s">
        <v>1074</v>
      </c>
      <c r="H13" s="1168"/>
      <c r="I13" s="1168"/>
      <c r="J13" s="1168"/>
      <c r="K13" s="1168"/>
      <c r="L13" s="1168"/>
    </row>
    <row r="14" spans="3:15" ht="71.25" customHeight="1">
      <c r="C14" s="1131">
        <v>5</v>
      </c>
      <c r="D14" s="1142" t="s">
        <v>1071</v>
      </c>
      <c r="E14" s="1131">
        <v>193996.97</v>
      </c>
      <c r="F14" s="1143" t="s">
        <v>1072</v>
      </c>
      <c r="G14" s="1141" t="s">
        <v>1073</v>
      </c>
      <c r="H14" s="1168"/>
      <c r="I14" s="1168"/>
      <c r="J14" s="1168"/>
      <c r="K14" s="1168"/>
      <c r="L14" s="1168"/>
      <c r="O14" s="1127"/>
    </row>
    <row r="15" spans="3:15" ht="57" customHeight="1">
      <c r="C15" s="1131">
        <v>6</v>
      </c>
      <c r="D15" s="1141" t="s">
        <v>1076</v>
      </c>
      <c r="E15" s="1131">
        <v>105602.16899999999</v>
      </c>
      <c r="F15" s="1131" t="s">
        <v>1077</v>
      </c>
      <c r="G15" s="1141" t="s">
        <v>1078</v>
      </c>
      <c r="H15" s="1168"/>
      <c r="I15" s="1168"/>
      <c r="J15" s="1168"/>
      <c r="K15" s="1168"/>
      <c r="L15" s="1168"/>
    </row>
    <row r="16" spans="3:15" ht="57.75" customHeight="1">
      <c r="C16" s="1131">
        <v>7</v>
      </c>
      <c r="D16" s="1140" t="s">
        <v>1079</v>
      </c>
      <c r="E16" s="1131">
        <v>60217.5</v>
      </c>
      <c r="F16" s="1131" t="s">
        <v>1080</v>
      </c>
      <c r="G16" s="1131"/>
      <c r="H16" s="1165"/>
      <c r="I16" s="1165"/>
      <c r="J16" s="1165"/>
      <c r="K16" s="1165"/>
      <c r="L16" s="1165"/>
    </row>
    <row r="17" spans="3:12" ht="63.75" customHeight="1">
      <c r="C17" s="1131">
        <v>8</v>
      </c>
      <c r="D17" s="1140" t="s">
        <v>1081</v>
      </c>
      <c r="E17" s="1131">
        <v>5047.82</v>
      </c>
      <c r="F17" s="1131"/>
      <c r="G17" s="1150" t="s">
        <v>1082</v>
      </c>
      <c r="H17" s="1169"/>
      <c r="I17" s="1169"/>
      <c r="J17" s="1169"/>
      <c r="K17" s="1169"/>
      <c r="L17" s="1169"/>
    </row>
    <row r="18" spans="3:12" ht="48.75" customHeight="1">
      <c r="C18" s="1131">
        <v>9</v>
      </c>
      <c r="D18" s="1142" t="s">
        <v>1106</v>
      </c>
      <c r="E18" s="1144">
        <v>3729.42</v>
      </c>
      <c r="F18" s="1131"/>
      <c r="G18" s="1141" t="s">
        <v>1082</v>
      </c>
      <c r="H18" s="1168"/>
      <c r="I18" s="1168"/>
      <c r="J18" s="1168"/>
      <c r="K18" s="1168"/>
      <c r="L18" s="1168"/>
    </row>
    <row r="19" spans="3:12" ht="54" customHeight="1">
      <c r="C19" s="1131">
        <v>10</v>
      </c>
      <c r="D19" s="1141" t="s">
        <v>1105</v>
      </c>
      <c r="E19" s="1131"/>
      <c r="F19" s="1131"/>
      <c r="G19" s="1150"/>
      <c r="H19" s="1169"/>
      <c r="I19" s="1169"/>
      <c r="J19" s="1169"/>
      <c r="K19" s="1169"/>
      <c r="L19" s="1169"/>
    </row>
    <row r="20" spans="3:12" ht="62.25" hidden="1" customHeight="1">
      <c r="C20" s="1131">
        <v>11</v>
      </c>
      <c r="D20" s="1128"/>
      <c r="E20" s="1131"/>
      <c r="F20" s="1131"/>
      <c r="G20" s="1131"/>
      <c r="H20" s="1165"/>
      <c r="I20" s="1165"/>
      <c r="J20" s="1165"/>
      <c r="K20" s="1165"/>
      <c r="L20" s="1165"/>
    </row>
    <row r="21" spans="3:12" ht="48.75" hidden="1" customHeight="1">
      <c r="C21" s="1131">
        <v>12</v>
      </c>
      <c r="D21" s="1145"/>
      <c r="E21" s="1131"/>
      <c r="F21" s="1131"/>
      <c r="G21" s="1131"/>
      <c r="H21" s="1165"/>
      <c r="I21" s="1165"/>
      <c r="J21" s="1165"/>
      <c r="K21" s="1165"/>
      <c r="L21" s="1165"/>
    </row>
    <row r="22" spans="3:12" ht="92.25" customHeight="1">
      <c r="C22" s="1131">
        <v>1</v>
      </c>
      <c r="D22" s="1140" t="s">
        <v>1083</v>
      </c>
      <c r="E22" s="1131">
        <v>358049.96</v>
      </c>
      <c r="F22" s="1131" t="s">
        <v>1084</v>
      </c>
      <c r="G22" s="1150" t="s">
        <v>1085</v>
      </c>
      <c r="H22" s="1169"/>
      <c r="I22" s="1169"/>
      <c r="J22" s="1169"/>
      <c r="K22" s="1169"/>
      <c r="L22" s="1169"/>
    </row>
    <row r="23" spans="3:12" ht="54" customHeight="1">
      <c r="C23" s="1131">
        <v>2</v>
      </c>
      <c r="D23" s="1128" t="s">
        <v>1086</v>
      </c>
      <c r="E23" s="1131">
        <v>132498.549</v>
      </c>
      <c r="F23" s="1131" t="s">
        <v>1087</v>
      </c>
      <c r="G23" s="1131"/>
      <c r="H23" s="1165"/>
      <c r="I23" s="1165"/>
      <c r="J23" s="1165"/>
      <c r="K23" s="1165"/>
      <c r="L23" s="1165"/>
    </row>
    <row r="24" spans="3:12" ht="54" customHeight="1">
      <c r="C24" s="1131">
        <v>3</v>
      </c>
      <c r="D24" s="1145" t="s">
        <v>1088</v>
      </c>
      <c r="E24" s="1131">
        <v>210133.41200000001</v>
      </c>
      <c r="F24" s="1131" t="s">
        <v>1089</v>
      </c>
      <c r="G24" s="1131"/>
      <c r="H24" s="1165"/>
      <c r="I24" s="1165"/>
      <c r="J24" s="1165"/>
      <c r="K24" s="1165"/>
      <c r="L24" s="1165"/>
    </row>
    <row r="25" spans="3:12" ht="39" customHeight="1">
      <c r="C25" s="1131">
        <v>4</v>
      </c>
      <c r="D25" s="1146" t="s">
        <v>1090</v>
      </c>
      <c r="E25" s="1131">
        <v>418368.64</v>
      </c>
      <c r="F25" s="1131" t="s">
        <v>1091</v>
      </c>
      <c r="G25" s="1131"/>
      <c r="H25" s="1165"/>
      <c r="I25" s="1165"/>
      <c r="J25" s="1165"/>
      <c r="K25" s="1165"/>
      <c r="L25" s="1165"/>
    </row>
    <row r="26" spans="3:12" ht="36.75" customHeight="1">
      <c r="C26" s="1131">
        <v>5</v>
      </c>
      <c r="D26" s="1147" t="s">
        <v>1092</v>
      </c>
      <c r="E26" s="1131">
        <v>504327.82900000003</v>
      </c>
      <c r="F26" s="1131" t="s">
        <v>1093</v>
      </c>
      <c r="G26" s="1131"/>
      <c r="H26" s="1165"/>
      <c r="I26" s="1165"/>
      <c r="J26" s="1165"/>
      <c r="K26" s="1165"/>
      <c r="L26" s="1165"/>
    </row>
    <row r="27" spans="3:12" ht="75.75" customHeight="1">
      <c r="C27" s="1131">
        <v>6</v>
      </c>
      <c r="D27" s="1147" t="s">
        <v>1094</v>
      </c>
      <c r="E27" s="1148">
        <v>218899.43599999999</v>
      </c>
      <c r="F27" s="1131" t="s">
        <v>1095</v>
      </c>
      <c r="G27" s="1141" t="s">
        <v>1096</v>
      </c>
      <c r="H27" s="1168"/>
      <c r="I27" s="1168"/>
      <c r="J27" s="1168"/>
      <c r="K27" s="1168"/>
      <c r="L27" s="1168"/>
    </row>
    <row r="28" spans="3:12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  <c r="H28" s="1170"/>
      <c r="I28" s="1170"/>
      <c r="J28" s="1170"/>
      <c r="K28" s="1170"/>
      <c r="L28" s="1170"/>
    </row>
    <row r="29" spans="3:12" ht="45.75" customHeight="1">
      <c r="C29" s="1131"/>
      <c r="D29" s="1132" t="s">
        <v>1104</v>
      </c>
      <c r="E29" s="1131"/>
      <c r="F29" s="1131"/>
      <c r="G29" s="1131"/>
      <c r="H29" s="1165"/>
      <c r="I29" s="1165"/>
      <c r="J29" s="1165"/>
      <c r="K29" s="1165"/>
      <c r="L29" s="1165"/>
    </row>
    <row r="30" spans="3:12" ht="59.25" customHeight="1">
      <c r="C30" s="1125">
        <v>1</v>
      </c>
      <c r="D30" s="1128" t="s">
        <v>1099</v>
      </c>
      <c r="E30" s="1131">
        <v>252223.46799999999</v>
      </c>
      <c r="F30" s="1131" t="s">
        <v>1100</v>
      </c>
      <c r="G30" s="1131"/>
      <c r="H30" s="1165"/>
      <c r="I30" s="1165"/>
      <c r="J30" s="1165"/>
      <c r="K30" s="1165"/>
      <c r="L30" s="1165"/>
    </row>
    <row r="31" spans="3:12" ht="50.25" customHeight="1">
      <c r="C31" s="1125">
        <v>2</v>
      </c>
      <c r="D31" s="1147" t="s">
        <v>1101</v>
      </c>
      <c r="E31" s="1131">
        <v>255052.18</v>
      </c>
      <c r="F31" s="1131" t="s">
        <v>1102</v>
      </c>
      <c r="G31" s="1149" t="s">
        <v>1103</v>
      </c>
      <c r="H31" s="1170"/>
      <c r="I31" s="1170"/>
      <c r="J31" s="1170"/>
      <c r="K31" s="1170"/>
      <c r="L31" s="1170"/>
    </row>
    <row r="32" spans="3:12" ht="34.5">
      <c r="C32" s="1125"/>
      <c r="D32" s="1126" t="s">
        <v>1109</v>
      </c>
      <c r="E32" s="1153" t="s">
        <v>1110</v>
      </c>
      <c r="F32" s="1125" t="s">
        <v>1058</v>
      </c>
      <c r="G32" s="1125" t="s">
        <v>1111</v>
      </c>
      <c r="H32" s="1171"/>
      <c r="I32" s="1171"/>
      <c r="J32" s="1171"/>
      <c r="K32" s="1171"/>
      <c r="L32" s="1171"/>
    </row>
    <row r="33" spans="3:12" ht="33" customHeight="1">
      <c r="C33" s="1125"/>
      <c r="D33" s="1126" t="s">
        <v>1059</v>
      </c>
      <c r="E33" s="1125">
        <v>65807.399999999994</v>
      </c>
      <c r="F33" s="1154">
        <v>39485</v>
      </c>
      <c r="G33" s="1154">
        <f>E33-F33</f>
        <v>26322.399999999994</v>
      </c>
      <c r="H33" s="1172"/>
      <c r="I33" s="1172"/>
      <c r="J33" s="1172"/>
      <c r="K33" s="1172"/>
      <c r="L33" s="1172"/>
    </row>
    <row r="34" spans="3:12" ht="32.25" customHeight="1">
      <c r="C34" s="1125"/>
      <c r="D34" s="1126" t="s">
        <v>1065</v>
      </c>
      <c r="E34" s="1125">
        <v>1067029.807</v>
      </c>
      <c r="F34" s="1125">
        <v>511054.3</v>
      </c>
      <c r="G34" s="1154">
        <v>502632.5</v>
      </c>
      <c r="H34" s="1172"/>
      <c r="I34" s="1172"/>
      <c r="J34" s="1172"/>
      <c r="K34" s="1172"/>
      <c r="L34" s="1172"/>
    </row>
    <row r="35" spans="3:12" ht="24" customHeight="1">
      <c r="D35" s="1125" t="s">
        <v>1112</v>
      </c>
      <c r="E35" s="1125">
        <v>1645443.8</v>
      </c>
      <c r="F35" s="1125">
        <v>842226.8</v>
      </c>
      <c r="G35" s="1154">
        <v>735000.9</v>
      </c>
      <c r="H35" s="1172"/>
      <c r="I35" s="1172"/>
      <c r="J35" s="1172"/>
      <c r="K35" s="1172"/>
      <c r="L35" s="1172"/>
    </row>
    <row r="36" spans="3:12" ht="25.5" customHeight="1">
      <c r="D36" s="1125" t="s">
        <v>1104</v>
      </c>
      <c r="E36" s="1125">
        <v>813947.28</v>
      </c>
      <c r="F36" s="1125">
        <v>308896.93800000002</v>
      </c>
      <c r="G36" s="1154">
        <v>442050.3</v>
      </c>
      <c r="H36" s="1172"/>
      <c r="I36" s="1172"/>
      <c r="J36" s="1172"/>
      <c r="K36" s="1172"/>
      <c r="L36" s="1172"/>
    </row>
    <row r="37" spans="3:12" ht="22.5" customHeight="1">
      <c r="D37" s="1125" t="s">
        <v>1107</v>
      </c>
      <c r="E37" s="1125">
        <f>SUM(E33:E36)</f>
        <v>3592228.2870000005</v>
      </c>
      <c r="F37" s="1154">
        <f>SUM(F33:F36)</f>
        <v>1701663.0380000002</v>
      </c>
      <c r="G37" s="1154">
        <f>SUM(G33:G36)</f>
        <v>1706006.1</v>
      </c>
      <c r="H37" s="1172"/>
      <c r="I37" s="1172"/>
      <c r="J37" s="1172"/>
      <c r="K37" s="1172"/>
      <c r="L37" s="1172"/>
    </row>
  </sheetData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3:J38"/>
  <sheetViews>
    <sheetView topLeftCell="C31" workbookViewId="0">
      <selection activeCell="C33" sqref="C33:G38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7" width="26.7109375" style="1124" customWidth="1"/>
    <col min="8" max="8" width="9.140625" style="1124"/>
    <col min="9" max="9" width="15" style="1124" bestFit="1" customWidth="1"/>
    <col min="10" max="10" width="19.28515625" style="1124" customWidth="1"/>
    <col min="11" max="16384" width="9.140625" style="1124"/>
  </cols>
  <sheetData>
    <row r="3" spans="3:10">
      <c r="C3" s="1130"/>
      <c r="D3" s="1130"/>
      <c r="E3" s="1130"/>
      <c r="F3" s="1130"/>
      <c r="G3" s="1130" t="s">
        <v>1061</v>
      </c>
    </row>
    <row r="4" spans="3:10" ht="44.25" customHeight="1">
      <c r="C4" s="1131"/>
      <c r="D4" s="1132" t="s">
        <v>1057</v>
      </c>
      <c r="E4" s="1152" t="s">
        <v>1108</v>
      </c>
      <c r="F4" s="1131" t="s">
        <v>1058</v>
      </c>
      <c r="G4" s="1131"/>
    </row>
    <row r="5" spans="3:10" ht="30" customHeight="1">
      <c r="C5" s="1131"/>
      <c r="D5" s="1133" t="s">
        <v>1059</v>
      </c>
      <c r="E5" s="1152"/>
      <c r="F5" s="1131"/>
      <c r="G5" s="1131"/>
    </row>
    <row r="6" spans="3:10" ht="97.5" customHeight="1">
      <c r="C6" s="1131">
        <v>1</v>
      </c>
      <c r="D6" s="1134" t="s">
        <v>1060</v>
      </c>
      <c r="E6" s="1135">
        <v>65807.44</v>
      </c>
      <c r="F6" s="1158">
        <v>639485</v>
      </c>
      <c r="G6" s="1135"/>
    </row>
    <row r="7" spans="3:10" ht="0.75" customHeight="1">
      <c r="C7" s="1131"/>
      <c r="D7" s="1136"/>
      <c r="E7" s="1136"/>
      <c r="F7" s="1136"/>
      <c r="G7" s="1137"/>
    </row>
    <row r="8" spans="3:10" ht="0.75" customHeight="1">
      <c r="C8" s="1131"/>
      <c r="D8" s="1151"/>
      <c r="E8" s="1136"/>
      <c r="F8" s="1151"/>
      <c r="G8" s="1137"/>
    </row>
    <row r="9" spans="3:10" ht="27" customHeight="1">
      <c r="C9" s="1131"/>
      <c r="D9" s="1138" t="s">
        <v>1065</v>
      </c>
      <c r="E9" s="1139"/>
      <c r="F9" s="1138"/>
      <c r="G9" s="1139"/>
    </row>
    <row r="10" spans="3:10" ht="59.25" customHeight="1">
      <c r="C10" s="1131">
        <v>1</v>
      </c>
      <c r="D10" s="1135" t="s">
        <v>1063</v>
      </c>
      <c r="E10" s="1139">
        <v>227716.766</v>
      </c>
      <c r="F10" s="1162">
        <v>144382.027</v>
      </c>
      <c r="G10" s="1139"/>
      <c r="I10" s="1156">
        <f>E10+E11+E12+E13+E14+E15+E16+E18</f>
        <v>1067029.807</v>
      </c>
      <c r="J10" s="1160"/>
    </row>
    <row r="11" spans="3:10" ht="54" customHeight="1">
      <c r="C11" s="1131">
        <v>2</v>
      </c>
      <c r="D11" s="1141" t="s">
        <v>1066</v>
      </c>
      <c r="E11" s="1131">
        <v>103477.45600000001</v>
      </c>
      <c r="F11" s="1157">
        <v>46565</v>
      </c>
      <c r="G11" s="1131"/>
      <c r="J11" s="1155">
        <f>F10+F11+F12+F13+F14+F15+F16+E17+E18</f>
        <v>511054.26900000003</v>
      </c>
    </row>
    <row r="12" spans="3:10" ht="62.25" customHeight="1">
      <c r="C12" s="1131">
        <v>3</v>
      </c>
      <c r="D12" s="1140" t="s">
        <v>1068</v>
      </c>
      <c r="E12" s="1131">
        <v>262568.15999999997</v>
      </c>
      <c r="F12" s="1157">
        <v>132109</v>
      </c>
      <c r="G12" s="1131"/>
    </row>
    <row r="13" spans="3:10" ht="66" customHeight="1">
      <c r="C13" s="1131">
        <v>4</v>
      </c>
      <c r="D13" s="1141" t="s">
        <v>1070</v>
      </c>
      <c r="E13" s="1131">
        <v>109721.36599999999</v>
      </c>
      <c r="F13" s="1161">
        <v>56562.482000000004</v>
      </c>
      <c r="G13" s="1141" t="s">
        <v>1074</v>
      </c>
    </row>
    <row r="14" spans="3:10" ht="71.25" customHeight="1">
      <c r="C14" s="1131">
        <v>5</v>
      </c>
      <c r="D14" s="1142" t="s">
        <v>1071</v>
      </c>
      <c r="E14" s="1131">
        <v>193996.97</v>
      </c>
      <c r="F14" s="1157">
        <v>48500</v>
      </c>
      <c r="G14" s="1141" t="s">
        <v>1073</v>
      </c>
      <c r="J14" s="1127"/>
    </row>
    <row r="15" spans="3:10" ht="57" customHeight="1">
      <c r="C15" s="1131">
        <v>6</v>
      </c>
      <c r="D15" s="1141" t="s">
        <v>1076</v>
      </c>
      <c r="E15" s="1131">
        <v>105602.16899999999</v>
      </c>
      <c r="F15" s="1161">
        <v>38693.769999999997</v>
      </c>
      <c r="G15" s="1141" t="s">
        <v>1078</v>
      </c>
    </row>
    <row r="16" spans="3:10" ht="57.75" customHeight="1">
      <c r="C16" s="1131">
        <v>7</v>
      </c>
      <c r="D16" s="1140" t="s">
        <v>1079</v>
      </c>
      <c r="E16" s="1131">
        <v>60217.5</v>
      </c>
      <c r="F16" s="1161">
        <v>35464.75</v>
      </c>
      <c r="G16" s="1131"/>
    </row>
    <row r="17" spans="3:10" ht="63.75" customHeight="1">
      <c r="C17" s="1131">
        <v>8</v>
      </c>
      <c r="D17" s="1140" t="s">
        <v>1081</v>
      </c>
      <c r="E17" s="1131">
        <v>5047.82</v>
      </c>
      <c r="F17" s="1131"/>
      <c r="G17" s="1142" t="s">
        <v>1082</v>
      </c>
    </row>
    <row r="18" spans="3:10" ht="48.75" customHeight="1">
      <c r="C18" s="1131">
        <v>9</v>
      </c>
      <c r="D18" s="1142" t="s">
        <v>1106</v>
      </c>
      <c r="E18" s="1144">
        <v>3729.42</v>
      </c>
      <c r="F18" s="1131"/>
      <c r="G18" s="1140" t="s">
        <v>1082</v>
      </c>
    </row>
    <row r="19" spans="3:10" ht="54" customHeight="1">
      <c r="C19" s="1131">
        <v>10</v>
      </c>
      <c r="D19" s="1141" t="s">
        <v>1105</v>
      </c>
      <c r="E19" s="1131"/>
      <c r="F19" s="1131"/>
      <c r="G19" s="1150"/>
    </row>
    <row r="20" spans="3:10" ht="62.25" hidden="1" customHeight="1">
      <c r="C20" s="1131">
        <v>11</v>
      </c>
      <c r="D20" s="1128"/>
      <c r="E20" s="1131"/>
      <c r="F20" s="1131"/>
      <c r="G20" s="1131"/>
    </row>
    <row r="21" spans="3:10" ht="48.75" hidden="1" customHeight="1">
      <c r="C21" s="1131">
        <v>12</v>
      </c>
      <c r="D21" s="1145"/>
      <c r="E21" s="1131"/>
      <c r="F21" s="1131"/>
      <c r="G21" s="1131"/>
    </row>
    <row r="22" spans="3:10" ht="92.25" customHeight="1">
      <c r="C22" s="1131">
        <v>1</v>
      </c>
      <c r="D22" s="1140" t="s">
        <v>1083</v>
      </c>
      <c r="E22" s="1164">
        <v>358049.96</v>
      </c>
      <c r="F22" s="1131">
        <v>208388.96400000001</v>
      </c>
      <c r="G22" s="1142" t="s">
        <v>1085</v>
      </c>
    </row>
    <row r="23" spans="3:10" ht="54" customHeight="1">
      <c r="C23" s="1131">
        <v>2</v>
      </c>
      <c r="D23" s="1128" t="s">
        <v>1086</v>
      </c>
      <c r="E23" s="1164">
        <v>132498.549</v>
      </c>
      <c r="F23" s="1131">
        <v>52999.42</v>
      </c>
      <c r="G23" s="1131"/>
      <c r="I23" s="1156">
        <f>E22+E23+E24+E25+E26+E28</f>
        <v>1645443.7750000001</v>
      </c>
    </row>
    <row r="24" spans="3:10" ht="54" customHeight="1">
      <c r="C24" s="1131">
        <v>3</v>
      </c>
      <c r="D24" s="1145" t="s">
        <v>1088</v>
      </c>
      <c r="E24" s="1164">
        <v>210133.41200000001</v>
      </c>
      <c r="F24" s="1131">
        <v>105215.70600000001</v>
      </c>
      <c r="G24" s="1131"/>
      <c r="J24" s="1124">
        <f>F22+F23+F24+F25+F26+F27+J25</f>
        <v>842226.77300000004</v>
      </c>
    </row>
    <row r="25" spans="3:10" ht="39" customHeight="1">
      <c r="C25" s="1131">
        <v>4</v>
      </c>
      <c r="D25" s="1146" t="s">
        <v>1090</v>
      </c>
      <c r="E25" s="1164">
        <v>418368.64</v>
      </c>
      <c r="F25" s="1131">
        <v>209477.72</v>
      </c>
      <c r="G25" s="1131"/>
    </row>
    <row r="26" spans="3:10" ht="36.75" customHeight="1">
      <c r="C26" s="1131">
        <v>5</v>
      </c>
      <c r="D26" s="1147" t="s">
        <v>1092</v>
      </c>
      <c r="E26" s="1164">
        <v>504327.82900000003</v>
      </c>
      <c r="F26" s="1131">
        <v>207030.37100000001</v>
      </c>
      <c r="G26" s="1131"/>
    </row>
    <row r="27" spans="3:10" ht="75.75" customHeight="1">
      <c r="C27" s="1131">
        <v>6</v>
      </c>
      <c r="D27" s="1147" t="s">
        <v>1094</v>
      </c>
      <c r="E27" s="1163">
        <v>218899.43599999999</v>
      </c>
      <c r="F27" s="1131">
        <v>59114.591999999997</v>
      </c>
      <c r="G27" s="1141" t="s">
        <v>1096</v>
      </c>
    </row>
    <row r="28" spans="3:10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</row>
    <row r="29" spans="3:10" ht="45.75" customHeight="1">
      <c r="C29" s="1131"/>
      <c r="D29" s="1132" t="s">
        <v>1104</v>
      </c>
      <c r="E29" s="1131">
        <v>306671.63199999998</v>
      </c>
      <c r="F29" s="1131">
        <v>169044.89799999999</v>
      </c>
      <c r="G29" s="1131"/>
    </row>
    <row r="30" spans="3:10" ht="59.25" customHeight="1">
      <c r="C30" s="1125">
        <v>1</v>
      </c>
      <c r="D30" s="1128" t="s">
        <v>1099</v>
      </c>
      <c r="E30" s="1131">
        <v>252223.46799999999</v>
      </c>
      <c r="F30" s="1131">
        <v>76089.039999999994</v>
      </c>
      <c r="G30" s="1131"/>
      <c r="I30" s="1124">
        <f>E29+E30+E31</f>
        <v>813947.28</v>
      </c>
      <c r="J30" s="1124">
        <f>F29+F30+F31</f>
        <v>308896.93799999997</v>
      </c>
    </row>
    <row r="31" spans="3:10" ht="50.25" customHeight="1">
      <c r="C31" s="1125">
        <v>2</v>
      </c>
      <c r="D31" s="1147" t="s">
        <v>1101</v>
      </c>
      <c r="E31" s="1131">
        <v>255052.18</v>
      </c>
      <c r="F31" s="1131">
        <v>63763</v>
      </c>
      <c r="G31" s="1149" t="s">
        <v>1103</v>
      </c>
    </row>
    <row r="32" spans="3:10" ht="50.25" customHeight="1">
      <c r="C32" s="1125"/>
      <c r="D32" s="1159"/>
      <c r="E32" s="1131"/>
      <c r="F32" s="1131"/>
      <c r="G32" s="1149"/>
      <c r="I32" s="1124" t="s">
        <v>1113</v>
      </c>
      <c r="J32" s="1124">
        <v>53343.01</v>
      </c>
    </row>
    <row r="33" spans="3:10" ht="34.5">
      <c r="C33" s="1125"/>
      <c r="D33" s="1126" t="s">
        <v>1109</v>
      </c>
      <c r="E33" s="1153" t="s">
        <v>1110</v>
      </c>
      <c r="F33" s="1125" t="s">
        <v>1058</v>
      </c>
      <c r="G33" s="1125" t="s">
        <v>1111</v>
      </c>
      <c r="J33" s="1124">
        <v>52833.614999999998</v>
      </c>
    </row>
    <row r="34" spans="3:10" ht="33" customHeight="1">
      <c r="C34" s="1125"/>
      <c r="D34" s="1126" t="s">
        <v>1059</v>
      </c>
      <c r="E34" s="1125">
        <v>65807.399999999994</v>
      </c>
      <c r="F34" s="1154">
        <v>39485</v>
      </c>
      <c r="G34" s="1154">
        <f>E34-F34</f>
        <v>26322.399999999994</v>
      </c>
    </row>
    <row r="35" spans="3:10" ht="32.25" customHeight="1">
      <c r="C35" s="1125"/>
      <c r="D35" s="1126" t="s">
        <v>1065</v>
      </c>
      <c r="E35" s="1125">
        <v>1067029.807</v>
      </c>
      <c r="F35" s="1125">
        <v>511054.3</v>
      </c>
      <c r="G35" s="1154">
        <v>502632.5</v>
      </c>
    </row>
    <row r="36" spans="3:10" ht="24" customHeight="1">
      <c r="D36" s="1125" t="s">
        <v>1112</v>
      </c>
      <c r="E36" s="1125">
        <v>1645443.8</v>
      </c>
      <c r="F36" s="1125">
        <v>842226.8</v>
      </c>
      <c r="G36" s="1154">
        <v>735000.9</v>
      </c>
    </row>
    <row r="37" spans="3:10" ht="25.5" customHeight="1">
      <c r="D37" s="1125" t="s">
        <v>1104</v>
      </c>
      <c r="E37" s="1125">
        <v>813947.28</v>
      </c>
      <c r="F37" s="1125">
        <v>308896.93800000002</v>
      </c>
      <c r="G37" s="1154">
        <v>442050.3</v>
      </c>
    </row>
    <row r="38" spans="3:10" ht="22.5" customHeight="1">
      <c r="D38" s="1125" t="s">
        <v>1107</v>
      </c>
      <c r="E38" s="1125">
        <f>SUM(E34:E37)</f>
        <v>3592228.2870000005</v>
      </c>
      <c r="F38" s="1154">
        <f>SUM(F34:F37)</f>
        <v>1701663.0380000002</v>
      </c>
      <c r="G38" s="1154">
        <f>SUM(G34:G37)</f>
        <v>1706006.1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F8"/>
  <sheetViews>
    <sheetView workbookViewId="0">
      <selection activeCell="D10" sqref="D10"/>
    </sheetView>
  </sheetViews>
  <sheetFormatPr defaultRowHeight="15"/>
  <cols>
    <col min="1" max="1" width="0.28515625" customWidth="1"/>
    <col min="2" max="2" width="14.28515625" customWidth="1"/>
    <col min="3" max="3" width="17.7109375" customWidth="1"/>
    <col min="4" max="4" width="16.42578125" customWidth="1"/>
    <col min="5" max="6" width="16.140625" customWidth="1"/>
  </cols>
  <sheetData>
    <row r="2" spans="1:6" ht="41.25" customHeight="1">
      <c r="B2" s="1173"/>
      <c r="C2" s="1173" t="s">
        <v>1115</v>
      </c>
      <c r="D2" s="1173"/>
      <c r="E2" s="1174"/>
      <c r="F2" s="1174"/>
    </row>
    <row r="3" spans="1:6" ht="34.5">
      <c r="A3" s="1125"/>
      <c r="B3" s="1133" t="s">
        <v>1109</v>
      </c>
      <c r="C3" s="1135" t="s">
        <v>1110</v>
      </c>
      <c r="D3" s="1139" t="s">
        <v>1058</v>
      </c>
      <c r="E3" s="1139" t="s">
        <v>1111</v>
      </c>
      <c r="F3" s="1139" t="s">
        <v>1114</v>
      </c>
    </row>
    <row r="4" spans="1:6" ht="39" customHeight="1">
      <c r="A4" s="1125"/>
      <c r="B4" s="1133" t="s">
        <v>1059</v>
      </c>
      <c r="C4" s="1139">
        <v>65807.399999999994</v>
      </c>
      <c r="D4" s="1175">
        <v>39485</v>
      </c>
      <c r="E4" s="1175">
        <f>C4-D4</f>
        <v>26322.399999999994</v>
      </c>
      <c r="F4" s="1175"/>
    </row>
    <row r="5" spans="1:6" ht="38.25" customHeight="1">
      <c r="A5" s="1125"/>
      <c r="B5" s="1133" t="s">
        <v>1065</v>
      </c>
      <c r="C5" s="1139">
        <v>1067029.807</v>
      </c>
      <c r="D5" s="1139">
        <v>511054.3</v>
      </c>
      <c r="E5" s="1175">
        <v>502632.5</v>
      </c>
      <c r="F5" s="1175">
        <v>53343</v>
      </c>
    </row>
    <row r="6" spans="1:6" ht="35.25" customHeight="1">
      <c r="A6" s="1124"/>
      <c r="B6" s="1139" t="s">
        <v>1112</v>
      </c>
      <c r="C6" s="1139">
        <v>1645443.8</v>
      </c>
      <c r="D6" s="1139">
        <v>842226.8</v>
      </c>
      <c r="E6" s="1175">
        <v>735000.9</v>
      </c>
      <c r="F6" s="1175">
        <v>68216.100000000006</v>
      </c>
    </row>
    <row r="7" spans="1:6" ht="35.25" customHeight="1">
      <c r="A7" s="1124"/>
      <c r="B7" s="1139" t="s">
        <v>1104</v>
      </c>
      <c r="C7" s="1139">
        <v>813947.3</v>
      </c>
      <c r="D7" s="1139">
        <v>308896.93800000002</v>
      </c>
      <c r="E7" s="1175">
        <v>442050.3</v>
      </c>
      <c r="F7" s="1175">
        <v>63000</v>
      </c>
    </row>
    <row r="8" spans="1:6" ht="39" customHeight="1">
      <c r="A8" s="1124"/>
      <c r="B8" s="1139" t="s">
        <v>1107</v>
      </c>
      <c r="C8" s="1175">
        <f>SUM(C4:C7)</f>
        <v>3592228.307</v>
      </c>
      <c r="D8" s="1175">
        <f>SUM(D4:D7)</f>
        <v>1701663.0380000002</v>
      </c>
      <c r="E8" s="1175">
        <f>SUM(E4:E7)</f>
        <v>1706006.1</v>
      </c>
      <c r="F8" s="1175">
        <f>SUM(F5:F7)</f>
        <v>184559.1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V321"/>
  <sheetViews>
    <sheetView topLeftCell="A273" zoomScale="160" zoomScaleNormal="160" workbookViewId="0">
      <selection activeCell="L13" sqref="L13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9.140625" style="1402" customWidth="1"/>
    <col min="11" max="11" width="9.5703125" style="1402" customWidth="1"/>
    <col min="12" max="12" width="8.4257812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8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29" t="s">
        <v>165</v>
      </c>
      <c r="C1" s="2229"/>
      <c r="D1" s="2229"/>
      <c r="E1" s="2229"/>
      <c r="F1" s="2229"/>
      <c r="G1" s="2229"/>
      <c r="H1" s="2229"/>
      <c r="I1" s="2229"/>
      <c r="J1" s="2229"/>
      <c r="K1" s="2229"/>
      <c r="L1" s="2229"/>
      <c r="M1" s="2229"/>
      <c r="N1" s="2229"/>
      <c r="O1" s="2229"/>
      <c r="P1" s="2229"/>
      <c r="Q1" s="2229"/>
      <c r="R1" s="2229"/>
    </row>
    <row r="2" spans="1:22" ht="12" customHeight="1">
      <c r="A2" s="1403"/>
      <c r="B2" s="2230"/>
      <c r="C2" s="2230"/>
      <c r="D2" s="2230"/>
      <c r="E2" s="2230"/>
      <c r="F2" s="2230"/>
      <c r="G2" s="2230"/>
      <c r="H2" s="2230"/>
      <c r="I2" s="2230"/>
      <c r="J2" s="2230"/>
      <c r="K2" s="2230"/>
      <c r="L2" s="2230"/>
      <c r="M2" s="2230"/>
      <c r="N2" s="2230"/>
      <c r="O2" s="2230"/>
      <c r="P2" s="2230"/>
      <c r="Q2" s="2230"/>
      <c r="R2" s="2230"/>
    </row>
    <row r="3" spans="1:22" ht="12" customHeight="1">
      <c r="A3" s="2230" t="s">
        <v>1467</v>
      </c>
      <c r="B3" s="2230"/>
      <c r="C3" s="2230"/>
      <c r="D3" s="2230"/>
      <c r="E3" s="2230"/>
      <c r="F3" s="2230"/>
      <c r="G3" s="2230"/>
      <c r="H3" s="2230"/>
      <c r="I3" s="2230"/>
      <c r="J3" s="2230"/>
      <c r="K3" s="2230"/>
      <c r="L3" s="2230"/>
      <c r="M3" s="2230"/>
      <c r="N3" s="2230"/>
      <c r="O3" s="2230"/>
      <c r="P3" s="2230"/>
      <c r="Q3" s="2230"/>
      <c r="R3" s="2230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31" t="s">
        <v>1056</v>
      </c>
      <c r="C5" s="2231"/>
      <c r="D5" s="2231"/>
      <c r="E5" s="2231"/>
      <c r="F5" s="2231"/>
      <c r="G5" s="2231"/>
      <c r="H5" s="2231"/>
      <c r="I5" s="2231"/>
      <c r="J5" s="2231"/>
      <c r="K5" s="2231"/>
      <c r="L5" s="2231"/>
      <c r="M5" s="2231"/>
      <c r="N5" s="2231"/>
      <c r="O5" s="2231"/>
      <c r="P5" s="2231"/>
      <c r="Q5" s="2231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32" t="s">
        <v>168</v>
      </c>
      <c r="O6" s="2232"/>
      <c r="P6" s="2232"/>
      <c r="Q6" s="2232"/>
      <c r="R6" s="2232"/>
    </row>
    <row r="7" spans="1:22" ht="21" customHeight="1">
      <c r="A7" s="2233" t="s">
        <v>169</v>
      </c>
      <c r="B7" s="2235" t="s">
        <v>170</v>
      </c>
      <c r="C7" s="2237" t="s">
        <v>171</v>
      </c>
      <c r="D7" s="2239" t="s">
        <v>172</v>
      </c>
      <c r="E7" s="2241" t="s">
        <v>173</v>
      </c>
      <c r="F7" s="2227" t="s">
        <v>174</v>
      </c>
      <c r="G7" s="2228" t="s">
        <v>175</v>
      </c>
      <c r="H7" s="2228"/>
      <c r="I7" s="2228"/>
      <c r="J7" s="2228"/>
      <c r="K7" s="2228" t="s">
        <v>176</v>
      </c>
      <c r="L7" s="2228"/>
      <c r="M7" s="2228"/>
      <c r="N7" s="2228"/>
      <c r="O7" s="2228" t="s">
        <v>177</v>
      </c>
      <c r="P7" s="2228"/>
      <c r="Q7" s="2228"/>
      <c r="R7" s="2228"/>
    </row>
    <row r="8" spans="1:22" ht="30.75" customHeight="1" thickBot="1">
      <c r="A8" s="2234"/>
      <c r="B8" s="2236"/>
      <c r="C8" s="2238"/>
      <c r="D8" s="2240"/>
      <c r="E8" s="2242"/>
      <c r="F8" s="2227"/>
      <c r="G8" s="1414" t="s">
        <v>178</v>
      </c>
      <c r="H8" s="1414" t="s">
        <v>179</v>
      </c>
      <c r="I8" s="1414" t="s">
        <v>180</v>
      </c>
      <c r="J8" s="1414" t="s">
        <v>181</v>
      </c>
      <c r="K8" s="1414" t="s">
        <v>178</v>
      </c>
      <c r="L8" s="1414" t="s">
        <v>179</v>
      </c>
      <c r="M8" s="1414" t="s">
        <v>180</v>
      </c>
      <c r="N8" s="1414" t="s">
        <v>181</v>
      </c>
      <c r="O8" s="1414" t="s">
        <v>178</v>
      </c>
      <c r="P8" s="1414" t="s">
        <v>179</v>
      </c>
      <c r="Q8" s="1414" t="s">
        <v>180</v>
      </c>
      <c r="R8" s="1414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414">
        <v>13</v>
      </c>
      <c r="P9" s="1414">
        <v>14</v>
      </c>
      <c r="Q9" s="1414">
        <v>15</v>
      </c>
      <c r="R9" s="1414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426"/>
      <c r="G10" s="1427">
        <f>K10+O10-'[5]ekam erams bashx nor'!L140</f>
        <v>1005386.3399999999</v>
      </c>
      <c r="H10" s="1427">
        <f>L10+P10-'[5]ekam erams bashx nor'!M140</f>
        <v>1603655.318</v>
      </c>
      <c r="I10" s="1428">
        <f>M10+Q10-'[5]ekam erams bashx nor'!N140</f>
        <v>2051245.7290000003</v>
      </c>
      <c r="J10" s="1427">
        <f>N10+R10-'[5]ekam erams bashx nor'!O140</f>
        <v>2362870.3292999999</v>
      </c>
      <c r="K10" s="1428">
        <f t="shared" ref="K10:R10" si="0">K11+K46+K64+K90+K143+K163+K183+K212+K242+K273+K305</f>
        <v>298485.924</v>
      </c>
      <c r="L10" s="1428">
        <f t="shared" si="0"/>
        <v>634754.97400000005</v>
      </c>
      <c r="M10" s="1428">
        <f t="shared" si="0"/>
        <v>837748.03</v>
      </c>
      <c r="N10" s="1428">
        <f>N11+N46+N64+N90+N143+N163+N183+N212+N242+N273+N305</f>
        <v>1049372.6302999998</v>
      </c>
      <c r="O10" s="1428">
        <f t="shared" si="0"/>
        <v>756900.41599999997</v>
      </c>
      <c r="P10" s="1428">
        <f t="shared" si="0"/>
        <v>1068900.344</v>
      </c>
      <c r="Q10" s="1428">
        <f t="shared" si="0"/>
        <v>1313497.699</v>
      </c>
      <c r="R10" s="1428">
        <f t="shared" si="0"/>
        <v>1413497.699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102149.262</v>
      </c>
      <c r="H11" s="1438">
        <f t="shared" si="1"/>
        <v>186155.61200000002</v>
      </c>
      <c r="I11" s="1438">
        <f t="shared" si="1"/>
        <v>251668.462</v>
      </c>
      <c r="J11" s="1438">
        <f t="shared" si="1"/>
        <v>331082.03029999998</v>
      </c>
      <c r="K11" s="1438">
        <f>K13+K18+K22+K27+K30+K33+K36+K39</f>
        <v>88599.262000000002</v>
      </c>
      <c r="L11" s="1438">
        <f t="shared" ref="L11:R11" si="2">L13+L18+L22+L27+L30+L33+L36+L39</f>
        <v>172605.61200000002</v>
      </c>
      <c r="M11" s="1439">
        <f t="shared" si="2"/>
        <v>238118.462</v>
      </c>
      <c r="N11" s="1438">
        <f>N13+N18+N22+N27+N30+N33+N36+N39</f>
        <v>317532.03029999998</v>
      </c>
      <c r="O11" s="1440">
        <f t="shared" si="2"/>
        <v>13550</v>
      </c>
      <c r="P11" s="1440">
        <f t="shared" si="2"/>
        <v>13550</v>
      </c>
      <c r="Q11" s="1440">
        <f>Q13+Q18+Q22+Q27+Q30+Q33+Q36+Q39</f>
        <v>13550</v>
      </c>
      <c r="R11" s="1440">
        <f t="shared" si="2"/>
        <v>13550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134780</v>
      </c>
      <c r="I13" s="1452">
        <f t="shared" si="1"/>
        <v>184519</v>
      </c>
      <c r="J13" s="1452">
        <f t="shared" si="1"/>
        <v>248293.7303</v>
      </c>
      <c r="K13" s="1452">
        <f>K15+K16+K17</f>
        <v>63947.5</v>
      </c>
      <c r="L13" s="1452">
        <f t="shared" ref="L13:R13" si="3">L15+L16+L17</f>
        <v>131780</v>
      </c>
      <c r="M13" s="1452">
        <f t="shared" si="3"/>
        <v>181519</v>
      </c>
      <c r="N13" s="1452">
        <f t="shared" si="3"/>
        <v>245293.7303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134780</v>
      </c>
      <c r="I15" s="1428">
        <f t="shared" si="1"/>
        <v>184519</v>
      </c>
      <c r="J15" s="1428">
        <f t="shared" si="1"/>
        <v>248293.7303</v>
      </c>
      <c r="K15" s="1446">
        <f>[5]aparat!G32</f>
        <v>63947.5</v>
      </c>
      <c r="L15" s="1446">
        <f>[5]aparat!H32</f>
        <v>131780</v>
      </c>
      <c r="M15" s="1446">
        <f>[5]aparat!I32</f>
        <v>181519</v>
      </c>
      <c r="N15" s="1446">
        <f>[5]aparat!J32</f>
        <v>245293.7303</v>
      </c>
      <c r="O15" s="1460">
        <f>[5]aparat!G150</f>
        <v>3000</v>
      </c>
      <c r="P15" s="1460">
        <f>[5]aparat!H150</f>
        <v>3000</v>
      </c>
      <c r="Q15" s="1460">
        <f>[5]aparat!I150</f>
        <v>3000</v>
      </c>
      <c r="R15" s="1460">
        <f>[5]aparat!J150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'[5]zags '!G32+'[5]վեկտոր պլյուս'!G32</f>
        <v>1174.6219999999998</v>
      </c>
      <c r="L26" s="1446">
        <f>'[5]zags '!H32+'[5]վեկտոր պլյուս'!H32</f>
        <v>2338.6220000000003</v>
      </c>
      <c r="M26" s="1446">
        <f>'[5]zags '!I32+'[5]վեկտոր պլյուս'!I32</f>
        <v>3505.1219999999998</v>
      </c>
      <c r="N26" s="1446">
        <f>'[5]zags '!J32+'[5]վեկտոր պլյուս'!J32</f>
        <v>4155</v>
      </c>
      <c r="O26" s="1460">
        <f>'[5]zags '!G151+'[5]վեկտոր պլյուս'!G151</f>
        <v>0</v>
      </c>
      <c r="P26" s="1460">
        <f>'[5]zags '!H151+'[5]վեկտոր պլյուս'!H151</f>
        <v>0</v>
      </c>
      <c r="Q26" s="1460">
        <f>'[5]zags '!I151+'[5]վեկտոր պլյուս'!I151</f>
        <v>0</v>
      </c>
      <c r="R26" s="1460">
        <f>'[5]zags '!J151+'[5]վեկտոր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34027.14</v>
      </c>
      <c r="H33" s="1427">
        <f t="shared" si="1"/>
        <v>49036.990000000005</v>
      </c>
      <c r="I33" s="1427">
        <f t="shared" si="1"/>
        <v>63644.34</v>
      </c>
      <c r="J33" s="1427">
        <f t="shared" si="1"/>
        <v>78633.299999999988</v>
      </c>
      <c r="K33" s="1460">
        <f>K35</f>
        <v>23477.14</v>
      </c>
      <c r="L33" s="1446">
        <f t="shared" ref="L33:R33" si="8">L35</f>
        <v>38486.990000000005</v>
      </c>
      <c r="M33" s="1460">
        <f t="shared" si="8"/>
        <v>53094.34</v>
      </c>
      <c r="N33" s="1460">
        <f t="shared" si="8"/>
        <v>68083.299999999988</v>
      </c>
      <c r="O33" s="1460">
        <f t="shared" si="8"/>
        <v>10550</v>
      </c>
      <c r="P33" s="1460">
        <f t="shared" si="8"/>
        <v>10550</v>
      </c>
      <c r="Q33" s="1460">
        <f t="shared" si="8"/>
        <v>10550</v>
      </c>
      <c r="R33" s="1460">
        <f t="shared" si="8"/>
        <v>10550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34027.14</v>
      </c>
      <c r="H35" s="1427">
        <f t="shared" si="1"/>
        <v>49036.990000000005</v>
      </c>
      <c r="I35" s="1427">
        <f t="shared" si="1"/>
        <v>63644.34</v>
      </c>
      <c r="J35" s="1427">
        <f t="shared" si="1"/>
        <v>78633.299999999988</v>
      </c>
      <c r="K35" s="1460">
        <f>[5]turq!G32</f>
        <v>23477.14</v>
      </c>
      <c r="L35" s="1446">
        <f>[5]turq!H32</f>
        <v>38486.990000000005</v>
      </c>
      <c r="M35" s="1460">
        <f>[5]turq!I32</f>
        <v>53094.34</v>
      </c>
      <c r="N35" s="1460">
        <f>[5]turq!F32</f>
        <v>68083.299999999988</v>
      </c>
      <c r="O35" s="1460">
        <f>[5]turq!G151</f>
        <v>10550</v>
      </c>
      <c r="P35" s="1460">
        <f>[5]turq!H151</f>
        <v>10550</v>
      </c>
      <c r="Q35" s="1460">
        <f>[5]turq!I151</f>
        <v>10550</v>
      </c>
      <c r="R35" s="1460">
        <f>[5]turq!J151</f>
        <v>10550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[5]gjuxatntes!G33</f>
        <v>0</v>
      </c>
      <c r="L98" s="1483">
        <f>[5]gjuxatntes!H33</f>
        <v>312</v>
      </c>
      <c r="M98" s="1482">
        <f>[5]gjuxatntes!I33</f>
        <v>624</v>
      </c>
      <c r="N98" s="1482">
        <f>[5]gjuxatntes!J33</f>
        <v>936</v>
      </c>
      <c r="O98" s="1484">
        <f>[5]gjuxatntes!G152</f>
        <v>0</v>
      </c>
      <c r="P98" s="1484">
        <f>[5]gjuxatntes!H152</f>
        <v>0</v>
      </c>
      <c r="Q98" s="1484">
        <f>[5]gjuxatntes!I152</f>
        <v>0</v>
      </c>
      <c r="R98" s="1484">
        <f>[5]gjuxatntes!J152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[5]gazafikacum!G135</f>
        <v>0</v>
      </c>
      <c r="P105" s="1488">
        <f>[5]gazafikacum!H135</f>
        <v>0</v>
      </c>
      <c r="Q105" s="1488">
        <f>[5]gazafikacum!I135</f>
        <v>0</v>
      </c>
      <c r="R105" s="1488">
        <f>[5]gazafikacum!J135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'[5]chanap transp'!G32</f>
        <v>9258</v>
      </c>
      <c r="L117" s="1446">
        <f>'[5]chanap transp'!H32</f>
        <v>16660</v>
      </c>
      <c r="M117" s="1460">
        <f>'[5]chanap transp'!I32</f>
        <v>25244</v>
      </c>
      <c r="N117" s="1460">
        <f>'[5]chanap transp'!J32</f>
        <v>32090</v>
      </c>
      <c r="O117" s="1456">
        <f>'[5]chanap transp'!G151</f>
        <v>284129.33100000001</v>
      </c>
      <c r="P117" s="1456">
        <f>'[5]chanap transp'!H151</f>
        <v>467917.57900000003</v>
      </c>
      <c r="Q117" s="1456">
        <f>'[5]chanap transp'!I151</f>
        <v>656824.43400000001</v>
      </c>
      <c r="R117" s="1456">
        <f>'[5]chanap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'[5]transp nax'!G150</f>
        <v>0</v>
      </c>
      <c r="P137" s="1445">
        <f>'[5]transp nax'!H150</f>
        <v>0</v>
      </c>
      <c r="Q137" s="1445">
        <f>'[5]transp nax'!I150</f>
        <v>0</v>
      </c>
      <c r="R137" s="1445">
        <f>'[5]transp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'[5]ajl nax'!G32</f>
        <v>0</v>
      </c>
      <c r="L139" s="1446">
        <f>'[5]ajl nax'!H32</f>
        <v>0</v>
      </c>
      <c r="M139" s="1445">
        <f>'[5]ajl nax'!I32</f>
        <v>0</v>
      </c>
      <c r="N139" s="1445">
        <f>'[5]ajl nax'!J32</f>
        <v>0</v>
      </c>
      <c r="O139" s="1445">
        <f>'[5]ajl nax'!G150</f>
        <v>0</v>
      </c>
      <c r="P139" s="1445">
        <f>'[5]ajl nax'!H150</f>
        <v>0</v>
      </c>
      <c r="Q139" s="1445">
        <f>'[5]ajl nax'!I150</f>
        <v>0</v>
      </c>
      <c r="R139" s="1445">
        <f>'[5]ajl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'[5]tntes harab'!G35</f>
        <v>0</v>
      </c>
      <c r="L142" s="1446">
        <f>'[5]tntes harab'!H35</f>
        <v>0</v>
      </c>
      <c r="M142" s="1460">
        <f>'[5]tntes harab'!I35</f>
        <v>0</v>
      </c>
      <c r="N142" s="1460">
        <f>'[5]tntes harab'!J35</f>
        <v>0</v>
      </c>
      <c r="O142" s="1464">
        <f>'[5]tntes harab'!G153</f>
        <v>-75000</v>
      </c>
      <c r="P142" s="1464">
        <f>'[5]tntes harab'!H153</f>
        <v>-164871</v>
      </c>
      <c r="Q142" s="1464">
        <f>'[5]tntes harab'!I153</f>
        <v>-284941</v>
      </c>
      <c r="R142" s="1464">
        <f>'[5]tntes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52359.262000000002</v>
      </c>
      <c r="H143" s="1440">
        <f t="shared" si="36"/>
        <v>79794.161999999997</v>
      </c>
      <c r="I143" s="1440">
        <f t="shared" si="36"/>
        <v>104682.762</v>
      </c>
      <c r="J143" s="1440">
        <f t="shared" si="36"/>
        <v>126576.1</v>
      </c>
      <c r="K143" s="1473">
        <f>K145+K148+K151+K154+K157+K160</f>
        <v>28359.261999999999</v>
      </c>
      <c r="L143" s="1474">
        <f t="shared" ref="L143:R143" si="38">L145+L148+L151+L154+L157+L160</f>
        <v>55794.161999999997</v>
      </c>
      <c r="M143" s="1473">
        <f t="shared" si="38"/>
        <v>80682.762000000002</v>
      </c>
      <c r="N143" s="1473">
        <f t="shared" si="38"/>
        <v>102576.1</v>
      </c>
      <c r="O143" s="1473">
        <f t="shared" si="38"/>
        <v>24000</v>
      </c>
      <c r="P143" s="1473">
        <f t="shared" si="38"/>
        <v>24000</v>
      </c>
      <c r="Q143" s="1473">
        <f t="shared" si="38"/>
        <v>24000</v>
      </c>
      <c r="R143" s="1473">
        <f t="shared" si="38"/>
        <v>24000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57302.561999999998</v>
      </c>
      <c r="I145" s="1427">
        <f t="shared" si="36"/>
        <v>79093.262000000002</v>
      </c>
      <c r="J145" s="1427">
        <f t="shared" si="36"/>
        <v>100937.1</v>
      </c>
      <c r="K145" s="1460">
        <f>K147</f>
        <v>27359.261999999999</v>
      </c>
      <c r="L145" s="1446">
        <f t="shared" ref="L145:R145" si="39">L147</f>
        <v>48302.561999999998</v>
      </c>
      <c r="M145" s="1460">
        <f t="shared" si="39"/>
        <v>70093.262000000002</v>
      </c>
      <c r="N145" s="1460">
        <f t="shared" si="39"/>
        <v>91937.1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57302.561999999998</v>
      </c>
      <c r="I147" s="1427">
        <f t="shared" si="36"/>
        <v>79093.262000000002</v>
      </c>
      <c r="J147" s="1427">
        <f t="shared" si="36"/>
        <v>100937.1</v>
      </c>
      <c r="K147" s="1460">
        <f>[5]axb!G32</f>
        <v>27359.261999999999</v>
      </c>
      <c r="L147" s="1446">
        <f>[5]axb!H32</f>
        <v>48302.561999999998</v>
      </c>
      <c r="M147" s="1460">
        <f>[5]axb!I32</f>
        <v>70093.262000000002</v>
      </c>
      <c r="N147" s="1460">
        <f>[5]axb!J32</f>
        <v>91937.1</v>
      </c>
      <c r="O147" s="1464">
        <f>[5]axb!G151</f>
        <v>9000</v>
      </c>
      <c r="P147" s="1464">
        <f>[5]axb!H151</f>
        <v>9000</v>
      </c>
      <c r="Q147" s="1464">
        <f>[5]axb!I151</f>
        <v>9000</v>
      </c>
      <c r="R147" s="1464">
        <f>[5]axb!J151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16000</v>
      </c>
      <c r="H160" s="1427">
        <f t="shared" si="36"/>
        <v>22491.599999999999</v>
      </c>
      <c r="I160" s="1427">
        <f t="shared" si="36"/>
        <v>25589.5</v>
      </c>
      <c r="J160" s="1427">
        <f t="shared" si="36"/>
        <v>25639</v>
      </c>
      <c r="K160" s="1460">
        <f>K162</f>
        <v>1000</v>
      </c>
      <c r="L160" s="1446">
        <f t="shared" ref="L160:R160" si="44">L162</f>
        <v>7491.6</v>
      </c>
      <c r="M160" s="1460">
        <f t="shared" si="44"/>
        <v>10589.5</v>
      </c>
      <c r="N160" s="1460">
        <f t="shared" si="44"/>
        <v>10639</v>
      </c>
      <c r="O160" s="1460">
        <f t="shared" si="44"/>
        <v>15000</v>
      </c>
      <c r="P160" s="1460">
        <f t="shared" si="44"/>
        <v>15000</v>
      </c>
      <c r="Q160" s="1460">
        <f t="shared" si="44"/>
        <v>15000</v>
      </c>
      <c r="R160" s="1460">
        <f t="shared" si="44"/>
        <v>15000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16000</v>
      </c>
      <c r="H162" s="1427">
        <f t="shared" si="36"/>
        <v>22491.599999999999</v>
      </c>
      <c r="I162" s="1427">
        <f t="shared" si="36"/>
        <v>25589.5</v>
      </c>
      <c r="J162" s="1427">
        <f t="shared" si="36"/>
        <v>25639</v>
      </c>
      <c r="K162" s="1460">
        <f>'[5]srgaka mig'!G32</f>
        <v>1000</v>
      </c>
      <c r="L162" s="1446">
        <f>'[5]srgaka mig'!H32</f>
        <v>7491.6</v>
      </c>
      <c r="M162" s="1460">
        <f>'[5]srgaka mig'!I32</f>
        <v>10589.5</v>
      </c>
      <c r="N162" s="1460">
        <f>'[5]srgaka mig'!J32</f>
        <v>10639</v>
      </c>
      <c r="O162" s="1464">
        <f>'[5]srgaka mig'!G151</f>
        <v>15000</v>
      </c>
      <c r="P162" s="1464">
        <f>'[5]srgaka mig'!H151</f>
        <v>15000</v>
      </c>
      <c r="Q162" s="1464">
        <f>'[5]srgaka mig'!I151</f>
        <v>15000</v>
      </c>
      <c r="R162" s="1464">
        <f>'[5]srgaka mig'!J151</f>
        <v>15000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413201.18</v>
      </c>
      <c r="I163" s="1438">
        <f t="shared" si="36"/>
        <v>545907.58600000001</v>
      </c>
      <c r="J163" s="1438">
        <f t="shared" si="36"/>
        <v>572835.88</v>
      </c>
      <c r="K163" s="1474">
        <f>K165+K168+K171+K174+K177+K180</f>
        <v>16663.2</v>
      </c>
      <c r="L163" s="1474">
        <f t="shared" ref="L163:R163" si="45">L165+L168+L171+L174+L177+L180</f>
        <v>32707.5</v>
      </c>
      <c r="M163" s="1474">
        <f t="shared" si="45"/>
        <v>46051.406000000003</v>
      </c>
      <c r="N163" s="1474">
        <f t="shared" si="45"/>
        <v>57920.7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'[5]bnak shin'!G32</f>
        <v>7816.2</v>
      </c>
      <c r="L165" s="1446">
        <f>'[5]bnak shin'!H32</f>
        <v>16495.5</v>
      </c>
      <c r="M165" s="1460">
        <f>'[5]bnak shin'!I32</f>
        <v>25064.799999999999</v>
      </c>
      <c r="N165" s="1460">
        <f>'[5]bnak shin'!J32</f>
        <v>33527.199999999997</v>
      </c>
      <c r="O165" s="1460">
        <f>'[5]bnak shin'!G150</f>
        <v>152156</v>
      </c>
      <c r="P165" s="1460">
        <f>'[5]bnak shin'!H150</f>
        <v>271131.18</v>
      </c>
      <c r="Q165" s="1460">
        <f>'[5]bnak shin'!I150</f>
        <v>271131.18</v>
      </c>
      <c r="R165" s="1460">
        <f>'[5]bnak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'[5]bnak shin'!G104</f>
        <v>7816.2</v>
      </c>
      <c r="L167" s="1446">
        <f>'[5]bnak shin'!H104</f>
        <v>16495.5</v>
      </c>
      <c r="M167" s="1460">
        <f>'[5]bnak shin'!I104</f>
        <v>25064.799999999999</v>
      </c>
      <c r="N167" s="1464">
        <f>'[5]bnak shin'!J104</f>
        <v>33527.199999999997</v>
      </c>
      <c r="O167" s="1464">
        <f>'[5]bnak shin'!G150</f>
        <v>152156</v>
      </c>
      <c r="P167" s="1464">
        <f>'[5]bnak shin'!H150</f>
        <v>271131.18</v>
      </c>
      <c r="Q167" s="1464">
        <f>'[5]bnak shin'!I150</f>
        <v>271131.18</v>
      </c>
      <c r="R167" s="1464">
        <f>'[5]bnak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[5]jramatakararum!G32</f>
        <v>900</v>
      </c>
      <c r="L173" s="1446">
        <f>[5]jramatakararum!H32</f>
        <v>900</v>
      </c>
      <c r="M173" s="1460">
        <f>[5]jramatakararum!I32</f>
        <v>900</v>
      </c>
      <c r="N173" s="1464">
        <f>[5]jramatakararum!J32</f>
        <v>900</v>
      </c>
      <c r="O173" s="1464">
        <f>[5]jramatakararum!G151</f>
        <v>40000</v>
      </c>
      <c r="P173" s="1464">
        <f>[5]jramatakararum!H151</f>
        <v>109362.5</v>
      </c>
      <c r="Q173" s="1464">
        <f>[5]jramatakararum!I151</f>
        <v>228725</v>
      </c>
      <c r="R173" s="1464">
        <f>[5]jramatakararum!J151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15312</v>
      </c>
      <c r="I174" s="1513">
        <f t="shared" si="36"/>
        <v>20086.606</v>
      </c>
      <c r="J174" s="1513">
        <f t="shared" si="36"/>
        <v>23493.5</v>
      </c>
      <c r="K174" s="1514">
        <f>K176</f>
        <v>7947</v>
      </c>
      <c r="L174" s="1514">
        <f t="shared" ref="L174:R174" si="48">L176</f>
        <v>15312</v>
      </c>
      <c r="M174" s="1514">
        <f t="shared" si="48"/>
        <v>20086.606</v>
      </c>
      <c r="N174" s="1514">
        <f t="shared" si="48"/>
        <v>23493.5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15312</v>
      </c>
      <c r="I176" s="1513">
        <f t="shared" si="36"/>
        <v>20086.606</v>
      </c>
      <c r="J176" s="1513">
        <f t="shared" si="36"/>
        <v>23493.5</v>
      </c>
      <c r="K176" s="1514">
        <f>[5]lusav!G32</f>
        <v>7947</v>
      </c>
      <c r="L176" s="1514">
        <f>[5]lusav!H32</f>
        <v>15312</v>
      </c>
      <c r="M176" s="1514">
        <f>[5]lusav!I32</f>
        <v>20086.606</v>
      </c>
      <c r="N176" s="1514">
        <f>[5]lusav!J32</f>
        <v>23493.5</v>
      </c>
      <c r="O176" s="1520">
        <f>[5]lusav!G151</f>
        <v>0</v>
      </c>
      <c r="P176" s="1520">
        <f>[5]lusav!H151</f>
        <v>0</v>
      </c>
      <c r="Q176" s="1520">
        <f>[5]lusav!I151</f>
        <v>0</v>
      </c>
      <c r="R176" s="1520">
        <f>[5]lusav!J151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351540.82899999997</v>
      </c>
      <c r="I212" s="1438">
        <f t="shared" si="56"/>
        <v>421312.92899999995</v>
      </c>
      <c r="J212" s="1438">
        <f t="shared" si="56"/>
        <v>443147.02899999998</v>
      </c>
      <c r="K212" s="1474">
        <f>K214+K217+K226+K231+K236+K239</f>
        <v>18626.099999999999</v>
      </c>
      <c r="L212" s="1474">
        <f t="shared" ref="L212:R212" si="59">L214+L217+L226+L231+L236+L239</f>
        <v>34250.199999999997</v>
      </c>
      <c r="M212" s="1474">
        <f t="shared" si="59"/>
        <v>47624.3</v>
      </c>
      <c r="N212" s="1474">
        <f t="shared" si="59"/>
        <v>69458.399999999994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'[5]hangst sport'!G32</f>
        <v>1000</v>
      </c>
      <c r="L216" s="1446">
        <f>'[5]hangst sport'!H32</f>
        <v>2700</v>
      </c>
      <c r="M216" s="1460">
        <f>'[5]hangst sport'!I32</f>
        <v>3400</v>
      </c>
      <c r="N216" s="1460">
        <f>'[5]hangst sport'!J32</f>
        <v>10500</v>
      </c>
      <c r="O216" s="1464">
        <f>'[5]hangst sport'!G150</f>
        <v>150559.40299999999</v>
      </c>
      <c r="P216" s="1464">
        <f>'[5]hangst sport'!H150</f>
        <v>180304.40299999999</v>
      </c>
      <c r="Q216" s="1464">
        <f>'[5]hangst sport'!I150</f>
        <v>180304.40299999999</v>
      </c>
      <c r="R216" s="1464">
        <f>'[5]hangst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164421.42600000001</v>
      </c>
      <c r="I217" s="1428">
        <f t="shared" si="56"/>
        <v>232111.02600000001</v>
      </c>
      <c r="J217" s="1428">
        <f t="shared" si="56"/>
        <v>245662.62599999999</v>
      </c>
      <c r="K217" s="1446">
        <f>K219+K220+K221+K222+K223+K224+K225</f>
        <v>15243.6</v>
      </c>
      <c r="L217" s="1446">
        <f t="shared" ref="L217:R217" si="61">L219+L220+L221+L222+L223+L224+L225</f>
        <v>27435.200000000001</v>
      </c>
      <c r="M217" s="1446">
        <f t="shared" si="61"/>
        <v>38726.800000000003</v>
      </c>
      <c r="N217" s="1446">
        <f t="shared" si="61"/>
        <v>52278.400000000001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'[5]kentr. grad'!G33</f>
        <v>5469</v>
      </c>
      <c r="L219" s="1446">
        <f>'[5]kentr. grad'!H33</f>
        <v>10091</v>
      </c>
      <c r="M219" s="1460">
        <f>'[5]kentr. grad'!I33</f>
        <v>14363</v>
      </c>
      <c r="N219" s="1460">
        <f>'[5]kentr. grad'!J33</f>
        <v>19035</v>
      </c>
      <c r="O219" s="1464">
        <f>'[5]kentr. grad'!G151</f>
        <v>1299.52</v>
      </c>
      <c r="P219" s="1464">
        <f>'[5]kentr. grad'!H151</f>
        <v>1299.52</v>
      </c>
      <c r="Q219" s="1464">
        <f>'[5]kentr. grad'!I151</f>
        <v>1299.52</v>
      </c>
      <c r="R219" s="1464">
        <f>'[5]kentr.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151180.90600000002</v>
      </c>
      <c r="I221" s="1428">
        <f t="shared" si="56"/>
        <v>213948.50599999999</v>
      </c>
      <c r="J221" s="1428">
        <f t="shared" si="56"/>
        <v>221828.106</v>
      </c>
      <c r="K221" s="1446">
        <f>'[5]mshak palat'!G32</f>
        <v>8574.6</v>
      </c>
      <c r="L221" s="1446">
        <f>'[5]mshak palat'!H32</f>
        <v>15494.2</v>
      </c>
      <c r="M221" s="1446">
        <f>'[5]mshak palat'!I32+'[5]mshak palat (2)'!I32</f>
        <v>21863.8</v>
      </c>
      <c r="N221" s="1446">
        <f>'[5]mshak palat'!J32+'[5]mshak palat (2)'!J32</f>
        <v>29743.4</v>
      </c>
      <c r="O221" s="1446">
        <f>'[5]mshak palat'!G150</f>
        <v>135686.70600000001</v>
      </c>
      <c r="P221" s="1446">
        <f>'[5]mshak palat'!H150</f>
        <v>135686.70600000001</v>
      </c>
      <c r="Q221" s="1446">
        <f>'[5]mshak palat'!I150</f>
        <v>192084.70600000001</v>
      </c>
      <c r="R221" s="1446">
        <f>'[5]mshak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'[5]mshak kazm'!G32</f>
        <v>1200</v>
      </c>
      <c r="L222" s="1446">
        <f>'[5]mshak kazm'!H32</f>
        <v>1850</v>
      </c>
      <c r="M222" s="1460">
        <f>'[5]mshak kazm'!I32</f>
        <v>2500</v>
      </c>
      <c r="N222" s="1460">
        <f>'[5]mshak kazm'!J32</f>
        <v>3500</v>
      </c>
      <c r="O222" s="1460">
        <f>'[5]mshak kazm'!G150</f>
        <v>0</v>
      </c>
      <c r="P222" s="1460">
        <f>'[5]mshak kazm'!H150</f>
        <v>0</v>
      </c>
      <c r="Q222" s="1460">
        <f>'[5]mshak kazm'!I150</f>
        <v>0</v>
      </c>
      <c r="R222" s="1460">
        <f>'[5]mshak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[5]herutahax!G32</f>
        <v>650</v>
      </c>
      <c r="L228" s="1446">
        <f>[5]herutahax!H32</f>
        <v>750</v>
      </c>
      <c r="M228" s="1460">
        <f>[5]herutahax!I32</f>
        <v>900</v>
      </c>
      <c r="N228" s="1460">
        <f>[5]herutahax!J32</f>
        <v>1000</v>
      </c>
      <c r="O228" s="1464">
        <f>[5]herutahax!G150</f>
        <v>0</v>
      </c>
      <c r="P228" s="1464">
        <f>[5]herutahax!H150</f>
        <v>0</v>
      </c>
      <c r="Q228" s="1464">
        <f>[5]herutahax!I150</f>
        <v>0</v>
      </c>
      <c r="R228" s="1464">
        <f>[5]herutahax!J150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[5]texekat!G32</f>
        <v>995</v>
      </c>
      <c r="L230" s="1446">
        <f>[5]texekat!H32</f>
        <v>1990</v>
      </c>
      <c r="M230" s="1460">
        <f>[5]texekat!I32</f>
        <v>2785</v>
      </c>
      <c r="N230" s="1460">
        <f>[5]texekat!J32</f>
        <v>3430</v>
      </c>
      <c r="O230" s="1460">
        <f>[5]texekat!G150</f>
        <v>0</v>
      </c>
      <c r="P230" s="1460">
        <f>[5]texekat!H150</f>
        <v>0</v>
      </c>
      <c r="Q230" s="1460">
        <f>[5]texekat!I150</f>
        <v>0</v>
      </c>
      <c r="R230" s="1460">
        <f>[5]texekat!J150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'[5]qax. kusakc.'!G32</f>
        <v>500</v>
      </c>
      <c r="L234" s="1446">
        <f>'[5]qax. kusakc.'!H32</f>
        <v>900</v>
      </c>
      <c r="M234" s="1460">
        <f>'[5]qax. kusakc.'!I32</f>
        <v>1100</v>
      </c>
      <c r="N234" s="1460">
        <f>'[5]qax.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[5]kronakan!G133</f>
        <v>237.5</v>
      </c>
      <c r="L235" s="1446">
        <f>[5]kronakan!H133</f>
        <v>475</v>
      </c>
      <c r="M235" s="1460">
        <f>[5]kronakan!I133</f>
        <v>712.5</v>
      </c>
      <c r="N235" s="1460">
        <f>[5]kronakan!J133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199894.95600000001</v>
      </c>
      <c r="I242" s="1438">
        <f t="shared" si="56"/>
        <v>275697.55600000004</v>
      </c>
      <c r="J242" s="1438">
        <f t="shared" si="56"/>
        <v>344078.85599999997</v>
      </c>
      <c r="K242" s="1474">
        <f>K244+K248+K252+K256+K260+K264+K270</f>
        <v>85380.1</v>
      </c>
      <c r="L242" s="1474">
        <f t="shared" ref="L242:R242" si="66">L244+L248+L252+L256+L260+L264+L270</f>
        <v>169375.5</v>
      </c>
      <c r="M242" s="1474">
        <f t="shared" si="66"/>
        <v>245178.10000000003</v>
      </c>
      <c r="N242" s="1474">
        <f t="shared" si="66"/>
        <v>313559.39999999997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30519.455999999998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'[5]yndameny mankap.'!G32</f>
        <v>56267.5</v>
      </c>
      <c r="L246" s="1514">
        <f>'[5]yndameny mankap.'!H32</f>
        <v>106948.29999999999</v>
      </c>
      <c r="M246" s="1514">
        <f>'[5]yndameny mankap.'!I32</f>
        <v>155845.30000000002</v>
      </c>
      <c r="N246" s="1514">
        <f>'[5]yndameny mankap.'!J32</f>
        <v>202162.99999999997</v>
      </c>
      <c r="O246" s="1523">
        <f>'[5]yndameny mankap.'!G150</f>
        <v>30519.455999999998</v>
      </c>
      <c r="P246" s="1523">
        <f>'[5]yndameny mankap.'!H150</f>
        <v>30519.455999999998</v>
      </c>
      <c r="Q246" s="1523">
        <f>'[5]yndameny mankap.'!I150</f>
        <v>30519.455999999998</v>
      </c>
      <c r="R246" s="1523">
        <f>'[5]yndameny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'[5]himn,krt'!G32</f>
        <v>0</v>
      </c>
      <c r="L250" s="1446">
        <f>'[5]himn,krt'!H32</f>
        <v>0</v>
      </c>
      <c r="M250" s="1446">
        <f>'[5]himn,krt'!H32</f>
        <v>0</v>
      </c>
      <c r="N250" s="1456">
        <f>'[5]himn,krt'!J32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'[5]barcraguyn krt.'!G32</f>
        <v>0</v>
      </c>
      <c r="L258" s="1446">
        <f>'[5]barcraguyn krt.'!H32</f>
        <v>0</v>
      </c>
      <c r="M258" s="1446">
        <f>'[5]barcraguyn krt.'!I32</f>
        <v>0</v>
      </c>
      <c r="N258" s="1456">
        <f>'[5]barcraguyn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62427.199999999997</v>
      </c>
      <c r="I260" s="1513">
        <f t="shared" si="56"/>
        <v>89332.800000000003</v>
      </c>
      <c r="J260" s="1513">
        <f t="shared" si="56"/>
        <v>111396.4</v>
      </c>
      <c r="K260" s="1514">
        <f>K262+K263</f>
        <v>29112.6</v>
      </c>
      <c r="L260" s="1514">
        <f t="shared" ref="L260:R260" si="71">L262+L263</f>
        <v>62427.199999999997</v>
      </c>
      <c r="M260" s="1514">
        <f t="shared" si="71"/>
        <v>89332.800000000003</v>
      </c>
      <c r="N260" s="1514">
        <f t="shared" si="71"/>
        <v>111396.4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62427.199999999997</v>
      </c>
      <c r="I262" s="1513">
        <f t="shared" si="56"/>
        <v>89332.800000000003</v>
      </c>
      <c r="J262" s="1513">
        <f t="shared" si="56"/>
        <v>111396.4</v>
      </c>
      <c r="K262" s="1514">
        <f>'[5]yndam arvest erash'!G32</f>
        <v>29112.6</v>
      </c>
      <c r="L262" s="1514">
        <f>'[5]yndam arvest erash'!H32</f>
        <v>62427.199999999997</v>
      </c>
      <c r="M262" s="1514">
        <f>'[5]yndam arvest erash'!I32</f>
        <v>89332.800000000003</v>
      </c>
      <c r="N262" s="1514">
        <f>'[5]yndam arvest erash'!J32</f>
        <v>111396.4</v>
      </c>
      <c r="O262" s="249">
        <v>0</v>
      </c>
      <c r="P262" s="249">
        <v>0</v>
      </c>
      <c r="Q262" s="249">
        <v>0</v>
      </c>
      <c r="R262" s="249">
        <f>'[5]yndam arvest erash'!F150</f>
        <v>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'[5]soc ogn'!G32+'[5]nvir. b`h'!G133</f>
        <v>1600</v>
      </c>
      <c r="L296" s="1446">
        <f>'[5]soc ogn'!H32+'[5]nvir. b`h'!H133</f>
        <v>3050</v>
      </c>
      <c r="M296" s="1460">
        <f>'[5]soc ogn'!I32+'[5]nvir. b`h'!I32</f>
        <v>4225</v>
      </c>
      <c r="N296" s="1460">
        <f>'[5]soc ogn'!J32+'[5]nvir. b`h'!F32</f>
        <v>5300</v>
      </c>
      <c r="O296" s="1464">
        <f>'[5]soc ogn'!G150</f>
        <v>0</v>
      </c>
      <c r="P296" s="1464">
        <f>'[5]soc ogn'!H150</f>
        <v>0</v>
      </c>
      <c r="Q296" s="1464">
        <f>'[5]soc ogn'!I150</f>
        <v>0</v>
      </c>
      <c r="R296" s="1464">
        <f>'[5]soc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'[5]pah fond '!G32+'[5]ekam erams bashx nor'!L140</f>
        <v>50000</v>
      </c>
      <c r="L309" s="1446">
        <f>'[5]pah fond '!H32+'[5]ekam erams bashx nor'!M140</f>
        <v>150000</v>
      </c>
      <c r="M309" s="1460">
        <f>'[5]pah fond '!I32+'[5]ekam erams bashx nor'!N140</f>
        <v>150000</v>
      </c>
      <c r="N309" s="1460">
        <f>'[5]pah fond '!J32+'[5]ekam erams bashx nor'!O140</f>
        <v>150000</v>
      </c>
      <c r="O309" s="1464"/>
      <c r="P309" s="1464">
        <f>'[5]pah fond '!H150</f>
        <v>0</v>
      </c>
      <c r="Q309" s="1464">
        <f>'[5]pah fond '!I150</f>
        <v>0</v>
      </c>
      <c r="R309" s="1464">
        <f>'[5]pah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B124" sqref="B124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8.42578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8.42578125" style="1332" customWidth="1"/>
    <col min="13" max="14" width="8.7109375" style="1332" customWidth="1"/>
    <col min="15" max="15" width="8.285156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43" t="s">
        <v>0</v>
      </c>
      <c r="B1" s="2243"/>
      <c r="C1" s="2243"/>
      <c r="D1" s="2243"/>
      <c r="E1" s="2243"/>
      <c r="F1" s="2243"/>
      <c r="G1" s="2243"/>
      <c r="H1" s="2243"/>
      <c r="I1" s="2243"/>
      <c r="J1" s="2243"/>
      <c r="K1" s="2243"/>
      <c r="L1" s="2243"/>
      <c r="M1" s="2243"/>
      <c r="N1" s="2243"/>
      <c r="O1" s="2243"/>
    </row>
    <row r="2" spans="1:25" s="1326" customFormat="1" ht="15" customHeight="1">
      <c r="A2" s="2244" t="s">
        <v>1468</v>
      </c>
      <c r="B2" s="2244"/>
      <c r="C2" s="2244"/>
      <c r="D2" s="2244"/>
      <c r="E2" s="2244"/>
      <c r="F2" s="2244"/>
      <c r="G2" s="2244"/>
      <c r="H2" s="2244"/>
      <c r="I2" s="2244"/>
      <c r="J2" s="2244"/>
      <c r="K2" s="2244"/>
      <c r="L2" s="2244"/>
      <c r="M2" s="2244"/>
      <c r="N2" s="2244"/>
      <c r="O2" s="2244"/>
    </row>
    <row r="3" spans="1:25" s="1326" customFormat="1" ht="18" customHeight="1">
      <c r="A3" s="2245" t="s">
        <v>1054</v>
      </c>
      <c r="B3" s="2245"/>
      <c r="C3" s="2245"/>
      <c r="D3" s="2245"/>
      <c r="E3" s="2245"/>
      <c r="F3" s="2245"/>
      <c r="G3" s="2245"/>
      <c r="H3" s="2245"/>
      <c r="I3" s="2245"/>
      <c r="J3" s="2245"/>
      <c r="K3" s="2245"/>
      <c r="L3" s="2245"/>
      <c r="M3" s="2245"/>
      <c r="N3" s="2245"/>
      <c r="O3" s="2245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46" t="s">
        <v>3</v>
      </c>
      <c r="B5" s="2247" t="s">
        <v>4</v>
      </c>
      <c r="C5" s="2247" t="s">
        <v>5</v>
      </c>
      <c r="D5" s="2248" t="s">
        <v>6</v>
      </c>
      <c r="E5" s="2248"/>
      <c r="F5" s="2248"/>
      <c r="G5" s="2248"/>
      <c r="H5" s="2248" t="s">
        <v>7</v>
      </c>
      <c r="I5" s="2248"/>
      <c r="J5" s="2248"/>
      <c r="K5" s="2249"/>
      <c r="L5" s="2248" t="s">
        <v>8</v>
      </c>
      <c r="M5" s="2248"/>
      <c r="N5" s="2248"/>
      <c r="O5" s="2248"/>
      <c r="P5" s="1333"/>
    </row>
    <row r="6" spans="1:25">
      <c r="A6" s="2246"/>
      <c r="B6" s="2247"/>
      <c r="C6" s="2247"/>
      <c r="D6" s="1334" t="s">
        <v>9</v>
      </c>
      <c r="E6" s="1334" t="s">
        <v>10</v>
      </c>
      <c r="F6" s="1334" t="s">
        <v>11</v>
      </c>
      <c r="G6" s="1334" t="s">
        <v>12</v>
      </c>
      <c r="H6" s="1334" t="s">
        <v>9</v>
      </c>
      <c r="I6" s="1334" t="s">
        <v>10</v>
      </c>
      <c r="J6" s="1334" t="s">
        <v>11</v>
      </c>
      <c r="K6" s="1335" t="s">
        <v>12</v>
      </c>
      <c r="L6" s="1334" t="s">
        <v>9</v>
      </c>
      <c r="M6" s="1334" t="s">
        <v>10</v>
      </c>
      <c r="N6" s="1334" t="s">
        <v>11</v>
      </c>
      <c r="O6" s="1334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341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822306.57200000016</v>
      </c>
      <c r="E8" s="21">
        <f>E9+E66+E85</f>
        <v>1520575.55</v>
      </c>
      <c r="F8" s="21">
        <f>F9+F66++F85</f>
        <v>1968165.9609999997</v>
      </c>
      <c r="G8" s="21">
        <f>G9+G66+G85-G140</f>
        <v>2179790.5613000002</v>
      </c>
      <c r="H8" s="21">
        <f>H9+H66+H85</f>
        <v>293076.59370000003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579229.97830000008</v>
      </c>
      <c r="M8" s="26">
        <f>M66+M85</f>
        <v>891229.90630000003</v>
      </c>
      <c r="N8" s="26">
        <f>N66+N85</f>
        <v>1135827.2612999999</v>
      </c>
      <c r="O8" s="27">
        <f>O82+O85+O73</f>
        <v>1235827.2612999999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1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1345"/>
      <c r="Q82" s="1345"/>
      <c r="R82" s="1345"/>
      <c r="S82" s="1345"/>
      <c r="T82" s="1345"/>
      <c r="U82" s="1345"/>
      <c r="V82" s="1345"/>
      <c r="W82" s="1345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1345"/>
      <c r="Q83" s="1345"/>
      <c r="R83" s="1345"/>
      <c r="S83" s="1345"/>
      <c r="T83" s="1345"/>
      <c r="U83" s="1345"/>
      <c r="V83" s="1345"/>
      <c r="W83" s="134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177357.12900000002</v>
      </c>
      <c r="E85" s="29">
        <f>E86+E88+E90+E95+E99+E129+E132+E135+E138</f>
        <v>322813.0673</v>
      </c>
      <c r="F85" s="29">
        <f>F86+F88+F90+F95+F99+F129+F132+F135+F138</f>
        <v>356254.96199999994</v>
      </c>
      <c r="G85" s="29">
        <f>G86+G88+G90+G95+G99+G129+G132+G135+G138</f>
        <v>370594.91329999996</v>
      </c>
      <c r="H85" s="29">
        <f>H88+H90+H95+H99+H129+H132+H138</f>
        <v>38111.513699999996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139245.6153</v>
      </c>
      <c r="M85" s="25">
        <f>M86+M135+M138</f>
        <v>215635.11430000002</v>
      </c>
      <c r="N85" s="25">
        <f>N86+N135+N138</f>
        <v>239188.36729999998</v>
      </c>
      <c r="O85" s="46">
        <f>O86+O135+O138</f>
        <v>239188.36729999998</v>
      </c>
      <c r="P85" s="1345"/>
      <c r="Q85" s="1345"/>
      <c r="R85" s="1345"/>
      <c r="S85" s="1345"/>
      <c r="T85" s="1345"/>
      <c r="U85" s="1345"/>
      <c r="V85" s="1345"/>
      <c r="W85" s="134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21402.169699999999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21402.169699999999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19402.169699999999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19402.169699999999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300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300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89245.615300000005</v>
      </c>
      <c r="E135" s="21">
        <f>E136+E137</f>
        <v>115635.1143</v>
      </c>
      <c r="F135" s="21">
        <f>F136+F137</f>
        <v>139188.36729999998</v>
      </c>
      <c r="G135" s="21">
        <f>G136+G137</f>
        <v>139188.36729999998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89245.615300000005</v>
      </c>
      <c r="M135" s="26">
        <f>M136+M137</f>
        <v>115635.1143</v>
      </c>
      <c r="N135" s="26">
        <f>N136+N137</f>
        <v>139188.36729999998</v>
      </c>
      <c r="O135" s="27">
        <f>O136+O137</f>
        <v>139188.36729999998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26245.615300000001</v>
      </c>
      <c r="E137" s="21">
        <f t="shared" si="40"/>
        <v>52635.114300000001</v>
      </c>
      <c r="F137" s="21">
        <f t="shared" si="40"/>
        <v>76188.367299999998</v>
      </c>
      <c r="G137" s="21">
        <f t="shared" si="40"/>
        <v>76188.367299999998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26245.615300000001</v>
      </c>
      <c r="M137" s="57">
        <v>52635.114300000001</v>
      </c>
      <c r="N137" s="88">
        <v>76188.367299999998</v>
      </c>
      <c r="O137" s="88">
        <v>76188.367299999998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1346">
        <v>9552.0939999999991</v>
      </c>
      <c r="I141" s="1346">
        <v>13824.821</v>
      </c>
      <c r="J141" s="1346">
        <v>15012.707</v>
      </c>
      <c r="K141" s="1347">
        <v>16689.777999999998</v>
      </c>
      <c r="L141" s="25"/>
      <c r="M141" s="25"/>
      <c r="N141" s="25"/>
      <c r="O141" s="46"/>
      <c r="P141" s="1345">
        <f>H141</f>
        <v>9552.0939999999991</v>
      </c>
      <c r="Q141" s="1345">
        <f>I141-H141</f>
        <v>4272.7270000000008</v>
      </c>
      <c r="R141" s="1345">
        <f>J141-I141</f>
        <v>1187.8860000000004</v>
      </c>
      <c r="S141" s="1345">
        <f>K141-J141</f>
        <v>1677.0709999999981</v>
      </c>
      <c r="T141" s="1345">
        <f>P141/3</f>
        <v>3184.0313333333329</v>
      </c>
      <c r="U141" s="1345">
        <f>Q141/3</f>
        <v>1424.2423333333336</v>
      </c>
      <c r="V141" s="1345">
        <f>R141/3</f>
        <v>395.96200000000016</v>
      </c>
      <c r="W141" s="1345">
        <f>S141/3</f>
        <v>559.02366666666603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'[5]hatvac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'[5]hatvac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hidden="1" customHeight="1">
      <c r="A143" s="1370"/>
      <c r="B143" s="1371" t="s">
        <v>159</v>
      </c>
      <c r="C143" s="1372"/>
      <c r="D143" s="1373">
        <f t="shared" ref="D143:K143" si="41">D8+D142</f>
        <v>1005386.3400000002</v>
      </c>
      <c r="E143" s="1373">
        <f>E8+E142-E140</f>
        <v>1603655.318</v>
      </c>
      <c r="F143" s="1373">
        <f>F8+F142-F140</f>
        <v>2051245.7289999998</v>
      </c>
      <c r="G143" s="1373">
        <f t="shared" si="41"/>
        <v>2362870.3293000003</v>
      </c>
      <c r="H143" s="1373">
        <f>H8+H142</f>
        <v>298485.924</v>
      </c>
      <c r="I143" s="1373">
        <f t="shared" si="41"/>
        <v>634754.97400000005</v>
      </c>
      <c r="J143" s="1373">
        <f t="shared" si="41"/>
        <v>837748.03</v>
      </c>
      <c r="K143" s="1374">
        <f t="shared" si="41"/>
        <v>1049372.6303000001</v>
      </c>
      <c r="L143" s="1375">
        <f>L8+L142</f>
        <v>756900.41600000008</v>
      </c>
      <c r="M143" s="1375">
        <f>M8+M142</f>
        <v>1068900.344</v>
      </c>
      <c r="N143" s="1375">
        <f>N8+N142</f>
        <v>1313497.699</v>
      </c>
      <c r="O143" s="1375">
        <f>O8+O142</f>
        <v>1413497.699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D143-'[5]caxseri erbashx'!G10</f>
        <v>0</v>
      </c>
      <c r="E145" s="1344">
        <f>E143-'[5]caxseri erbashx'!H10</f>
        <v>0</v>
      </c>
      <c r="F145" s="1383">
        <f>F143-'[5]caxseri erbashx'!I10</f>
        <v>0</v>
      </c>
      <c r="G145" s="1344">
        <f>G143-'[5]caxseri erbashx'!J10</f>
        <v>0</v>
      </c>
      <c r="H145" s="1383">
        <f>H143-'[5]caxseri erbashx'!K10</f>
        <v>0</v>
      </c>
      <c r="I145" s="1383">
        <f>I143-'[5]caxseri erbashx'!L10</f>
        <v>0</v>
      </c>
      <c r="J145" s="1383">
        <f>J143-'[5]caxseri erbashx'!M10</f>
        <v>0</v>
      </c>
      <c r="K145" s="1383">
        <f>K143-'[5]caxseri erbashx'!N10</f>
        <v>0</v>
      </c>
      <c r="L145" s="1384">
        <f>L143-'[5]caxseri erbashx'!O10</f>
        <v>0</v>
      </c>
      <c r="M145" s="1384">
        <f>M143-'[5]caxseri erbashx'!P10</f>
        <v>0</v>
      </c>
      <c r="N145" s="1385">
        <f>N143-'[5]caxseri erbashx'!Q10</f>
        <v>0</v>
      </c>
      <c r="O145" s="1385">
        <f>O143-'[5]caxseri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M12" sqref="M12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29" t="s">
        <v>165</v>
      </c>
      <c r="C1" s="2229"/>
      <c r="D1" s="2229"/>
      <c r="E1" s="2229"/>
      <c r="F1" s="2229"/>
      <c r="G1" s="2229"/>
      <c r="H1" s="2229"/>
      <c r="I1" s="2229"/>
      <c r="J1" s="2229"/>
      <c r="K1" s="2229"/>
      <c r="L1" s="2229"/>
      <c r="M1" s="2229"/>
      <c r="N1" s="2229"/>
      <c r="O1" s="2229"/>
      <c r="P1" s="2229"/>
      <c r="Q1" s="2229"/>
      <c r="R1" s="2229"/>
    </row>
    <row r="2" spans="1:22" ht="12" customHeight="1">
      <c r="A2" s="1403"/>
      <c r="B2" s="2230"/>
      <c r="C2" s="2230"/>
      <c r="D2" s="2230"/>
      <c r="E2" s="2230"/>
      <c r="F2" s="2230"/>
      <c r="G2" s="2230"/>
      <c r="H2" s="2230"/>
      <c r="I2" s="2230"/>
      <c r="J2" s="2230"/>
      <c r="K2" s="2230"/>
      <c r="L2" s="2230"/>
      <c r="M2" s="2230"/>
      <c r="N2" s="2230"/>
      <c r="O2" s="2230"/>
      <c r="P2" s="2230"/>
      <c r="Q2" s="2230"/>
      <c r="R2" s="2230"/>
    </row>
    <row r="3" spans="1:22" ht="12" customHeight="1">
      <c r="A3" s="2230" t="s">
        <v>1470</v>
      </c>
      <c r="B3" s="2230"/>
      <c r="C3" s="2230"/>
      <c r="D3" s="2230"/>
      <c r="E3" s="2230"/>
      <c r="F3" s="2230"/>
      <c r="G3" s="2230"/>
      <c r="H3" s="2230"/>
      <c r="I3" s="2230"/>
      <c r="J3" s="2230"/>
      <c r="K3" s="2230"/>
      <c r="L3" s="2230"/>
      <c r="M3" s="2230"/>
      <c r="N3" s="2230"/>
      <c r="O3" s="2230"/>
      <c r="P3" s="2230"/>
      <c r="Q3" s="2230"/>
      <c r="R3" s="2230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31" t="s">
        <v>1056</v>
      </c>
      <c r="C5" s="2231"/>
      <c r="D5" s="2231"/>
      <c r="E5" s="2231"/>
      <c r="F5" s="2231"/>
      <c r="G5" s="2231"/>
      <c r="H5" s="2231"/>
      <c r="I5" s="2231"/>
      <c r="J5" s="2231"/>
      <c r="K5" s="2231"/>
      <c r="L5" s="2231"/>
      <c r="M5" s="2231"/>
      <c r="N5" s="2231"/>
      <c r="O5" s="2231"/>
      <c r="P5" s="2231"/>
      <c r="Q5" s="2231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32" t="s">
        <v>168</v>
      </c>
      <c r="O6" s="2232"/>
      <c r="P6" s="2232"/>
      <c r="Q6" s="2232"/>
      <c r="R6" s="2232"/>
    </row>
    <row r="7" spans="1:22" ht="21" customHeight="1">
      <c r="A7" s="2233" t="s">
        <v>169</v>
      </c>
      <c r="B7" s="2235" t="s">
        <v>170</v>
      </c>
      <c r="C7" s="2237" t="s">
        <v>171</v>
      </c>
      <c r="D7" s="2239" t="s">
        <v>172</v>
      </c>
      <c r="E7" s="2241" t="s">
        <v>173</v>
      </c>
      <c r="F7" s="2227" t="s">
        <v>174</v>
      </c>
      <c r="G7" s="2228" t="s">
        <v>175</v>
      </c>
      <c r="H7" s="2228"/>
      <c r="I7" s="2228"/>
      <c r="J7" s="2228"/>
      <c r="K7" s="2228" t="s">
        <v>176</v>
      </c>
      <c r="L7" s="2228"/>
      <c r="M7" s="2228"/>
      <c r="N7" s="2228"/>
      <c r="O7" s="2228" t="s">
        <v>177</v>
      </c>
      <c r="P7" s="2228"/>
      <c r="Q7" s="2228"/>
      <c r="R7" s="2228"/>
    </row>
    <row r="8" spans="1:22" ht="30.75" customHeight="1" thickBot="1">
      <c r="A8" s="2234"/>
      <c r="B8" s="2236"/>
      <c r="C8" s="2238"/>
      <c r="D8" s="2240"/>
      <c r="E8" s="2242"/>
      <c r="F8" s="2227"/>
      <c r="G8" s="1543" t="s">
        <v>178</v>
      </c>
      <c r="H8" s="1543" t="s">
        <v>179</v>
      </c>
      <c r="I8" s="1543" t="s">
        <v>180</v>
      </c>
      <c r="J8" s="1543" t="s">
        <v>181</v>
      </c>
      <c r="K8" s="1543" t="s">
        <v>178</v>
      </c>
      <c r="L8" s="1543" t="s">
        <v>179</v>
      </c>
      <c r="M8" s="1543" t="s">
        <v>180</v>
      </c>
      <c r="N8" s="1543" t="s">
        <v>181</v>
      </c>
      <c r="O8" s="1543" t="s">
        <v>178</v>
      </c>
      <c r="P8" s="1543" t="s">
        <v>179</v>
      </c>
      <c r="Q8" s="1543" t="s">
        <v>180</v>
      </c>
      <c r="R8" s="154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543">
        <v>13</v>
      </c>
      <c r="P9" s="1543">
        <v>14</v>
      </c>
      <c r="Q9" s="1543">
        <v>15</v>
      </c>
      <c r="R9" s="154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542"/>
      <c r="G10" s="1427">
        <f>K10+O10-'[6]ekam erams bashx nor'!L140</f>
        <v>989286.34</v>
      </c>
      <c r="H10" s="1427">
        <f>L10+P10-'[6]ekam erams bashx nor'!M140</f>
        <v>1640335.318</v>
      </c>
      <c r="I10" s="1428">
        <f>M10+Q10-'[6]ekam erams bashx nor'!N140</f>
        <v>2087228.1890000002</v>
      </c>
      <c r="J10" s="1427">
        <f>N10+R10-'[6]ekam erams bashx nor'!O140</f>
        <v>2398230.3292999999</v>
      </c>
      <c r="K10" s="1428">
        <f t="shared" ref="K10:R10" si="0">K11+K46+K64+K90+K143+K163+K183+K212+K242+K273+K305</f>
        <v>297385.924</v>
      </c>
      <c r="L10" s="1428">
        <f t="shared" si="0"/>
        <v>636254.97400000005</v>
      </c>
      <c r="M10" s="1428">
        <f t="shared" si="0"/>
        <v>838550.49</v>
      </c>
      <c r="N10" s="1428">
        <f>N11+N46+N64+N90+N143+N163+N183+N212+N242+N273+N305</f>
        <v>1049372.6302999998</v>
      </c>
      <c r="O10" s="1428">
        <f t="shared" si="0"/>
        <v>741900.41599999997</v>
      </c>
      <c r="P10" s="1428">
        <f t="shared" si="0"/>
        <v>1104080.344</v>
      </c>
      <c r="Q10" s="1428">
        <f t="shared" si="0"/>
        <v>1348677.699</v>
      </c>
      <c r="R10" s="1428">
        <f t="shared" si="0"/>
        <v>1448857.699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223382.61200000002</v>
      </c>
      <c r="I11" s="1438">
        <f t="shared" si="1"/>
        <v>289004.52799999999</v>
      </c>
      <c r="J11" s="1438">
        <f t="shared" si="1"/>
        <v>368809.03029999998</v>
      </c>
      <c r="K11" s="1438">
        <f>K13+K18+K22+K27+K30+K33+K36+K39</f>
        <v>87499.262000000002</v>
      </c>
      <c r="L11" s="1438">
        <f t="shared" ref="L11:R11" si="2">L13+L18+L22+L27+L30+L33+L36+L39</f>
        <v>169652.61200000002</v>
      </c>
      <c r="M11" s="1439">
        <f t="shared" si="2"/>
        <v>235274.52799999999</v>
      </c>
      <c r="N11" s="1438">
        <f>N13+N18+N22+N27+N30+N33+N36+N39</f>
        <v>315079.03029999998</v>
      </c>
      <c r="O11" s="1440">
        <f t="shared" si="2"/>
        <v>3550</v>
      </c>
      <c r="P11" s="1440">
        <f t="shared" si="2"/>
        <v>53730</v>
      </c>
      <c r="Q11" s="1440">
        <f>Q13+Q18+Q22+Q27+Q30+Q33+Q36+Q39</f>
        <v>53730</v>
      </c>
      <c r="R11" s="1440">
        <f t="shared" si="2"/>
        <v>53730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131527</v>
      </c>
      <c r="I13" s="1452">
        <f t="shared" si="1"/>
        <v>181572.606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128527</v>
      </c>
      <c r="M13" s="1452">
        <f t="shared" si="3"/>
        <v>178572.606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131527</v>
      </c>
      <c r="I15" s="1428">
        <f t="shared" si="1"/>
        <v>181572.606</v>
      </c>
      <c r="J15" s="1428">
        <f t="shared" si="1"/>
        <v>247293.7303</v>
      </c>
      <c r="K15" s="1446">
        <f>[6]aparat!G32</f>
        <v>63947.5</v>
      </c>
      <c r="L15" s="1446">
        <f>[6]aparat!H32</f>
        <v>128527</v>
      </c>
      <c r="M15" s="1446">
        <f>[6]aparat!I32</f>
        <v>178572.606</v>
      </c>
      <c r="N15" s="1446">
        <f>[6]aparat!J32</f>
        <v>244293.7303</v>
      </c>
      <c r="O15" s="1460">
        <f>[6]aparat!G150</f>
        <v>3000</v>
      </c>
      <c r="P15" s="1460">
        <f>[6]aparat!H150</f>
        <v>3000</v>
      </c>
      <c r="Q15" s="1460">
        <f>[6]aparat!I150</f>
        <v>3000</v>
      </c>
      <c r="R15" s="1460">
        <f>[6]aparat!J150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'[6]zags '!G32+'[6]վեկտոր պլյուս'!G32</f>
        <v>1174.6219999999998</v>
      </c>
      <c r="L26" s="1446">
        <f>'[6]zags '!H32+'[6]վեկտոր պլյուս'!H32</f>
        <v>2338.6220000000003</v>
      </c>
      <c r="M26" s="1446">
        <f>'[6]zags '!I32+'[6]վեկտոր պլյուս'!I32</f>
        <v>3505.1219999999998</v>
      </c>
      <c r="N26" s="1446">
        <f>'[6]zags '!J32+'[6]վեկտոր պլյուս'!J32</f>
        <v>4155</v>
      </c>
      <c r="O26" s="1460">
        <f>'[6]zags '!G151+'[6]վեկտոր պլյուս'!G151</f>
        <v>0</v>
      </c>
      <c r="P26" s="1460">
        <f>'[6]zags '!H151+'[6]վեկտոր պլյուս'!H151</f>
        <v>0</v>
      </c>
      <c r="Q26" s="1460">
        <f>'[6]zags '!I151+'[6]վեկտոր պլյուս'!I151</f>
        <v>0</v>
      </c>
      <c r="R26" s="1460">
        <f>'[6]zags '!J151+'[6]վեկտոր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89516.99</v>
      </c>
      <c r="I33" s="1427">
        <f t="shared" si="1"/>
        <v>103926.79999999999</v>
      </c>
      <c r="J33" s="1427">
        <f t="shared" si="1"/>
        <v>117360.29999999999</v>
      </c>
      <c r="K33" s="1460">
        <f>K35</f>
        <v>22377.14</v>
      </c>
      <c r="L33" s="1446">
        <f t="shared" ref="L33:R33" si="8">L35</f>
        <v>38786.990000000005</v>
      </c>
      <c r="M33" s="1460">
        <f t="shared" si="8"/>
        <v>53196.799999999996</v>
      </c>
      <c r="N33" s="1460">
        <f t="shared" si="8"/>
        <v>66630.299999999988</v>
      </c>
      <c r="O33" s="1460">
        <f t="shared" si="8"/>
        <v>550</v>
      </c>
      <c r="P33" s="1460">
        <f t="shared" si="8"/>
        <v>50730</v>
      </c>
      <c r="Q33" s="1460">
        <f t="shared" si="8"/>
        <v>50730</v>
      </c>
      <c r="R33" s="1460">
        <f t="shared" si="8"/>
        <v>50730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89516.99</v>
      </c>
      <c r="I35" s="1427">
        <f t="shared" si="1"/>
        <v>103926.79999999999</v>
      </c>
      <c r="J35" s="1427">
        <f t="shared" si="1"/>
        <v>117360.29999999999</v>
      </c>
      <c r="K35" s="1460">
        <f>[6]turq!G32</f>
        <v>22377.14</v>
      </c>
      <c r="L35" s="1446">
        <f>[6]turq!H32</f>
        <v>38786.990000000005</v>
      </c>
      <c r="M35" s="1460">
        <f>[6]turq!I32</f>
        <v>53196.799999999996</v>
      </c>
      <c r="N35" s="1460">
        <f>[6]turq!F32</f>
        <v>66630.299999999988</v>
      </c>
      <c r="O35" s="1460">
        <f>[6]turq!G151</f>
        <v>550</v>
      </c>
      <c r="P35" s="1460">
        <f>[6]turq!H151</f>
        <v>50730</v>
      </c>
      <c r="Q35" s="1460">
        <f>[6]turq!I151</f>
        <v>50730</v>
      </c>
      <c r="R35" s="1460">
        <f>[6]turq!J151</f>
        <v>50730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[6]gjuxatntes!G33</f>
        <v>0</v>
      </c>
      <c r="L98" s="1483">
        <f>[6]gjuxatntes!H33</f>
        <v>312</v>
      </c>
      <c r="M98" s="1482">
        <f>[6]gjuxatntes!I33</f>
        <v>624</v>
      </c>
      <c r="N98" s="1482">
        <f>[6]gjuxatntes!J33</f>
        <v>936</v>
      </c>
      <c r="O98" s="1484">
        <f>[6]gjuxatntes!G152</f>
        <v>0</v>
      </c>
      <c r="P98" s="1484">
        <f>[6]gjuxatntes!H152</f>
        <v>0</v>
      </c>
      <c r="Q98" s="1484">
        <f>[6]gjuxatntes!I152</f>
        <v>0</v>
      </c>
      <c r="R98" s="1484">
        <f>[6]gjuxatntes!J152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[6]gazafikacum!G135</f>
        <v>0</v>
      </c>
      <c r="P105" s="1488">
        <f>[6]gazafikacum!H135</f>
        <v>0</v>
      </c>
      <c r="Q105" s="1488">
        <f>[6]gazafikacum!I135</f>
        <v>0</v>
      </c>
      <c r="R105" s="1488">
        <f>[6]gazafikacum!J135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'[6]chanap transp'!G32</f>
        <v>9258</v>
      </c>
      <c r="L117" s="1446">
        <f>'[6]chanap transp'!H32</f>
        <v>16660</v>
      </c>
      <c r="M117" s="1460">
        <f>'[6]chanap transp'!I32</f>
        <v>25244</v>
      </c>
      <c r="N117" s="1460">
        <f>'[6]chanap transp'!J32</f>
        <v>32090</v>
      </c>
      <c r="O117" s="1456">
        <f>'[6]chanap transp'!G151</f>
        <v>284129.33100000001</v>
      </c>
      <c r="P117" s="1456">
        <f>'[6]chanap transp'!H151</f>
        <v>467917.57900000003</v>
      </c>
      <c r="Q117" s="1456">
        <f>'[6]chanap transp'!I151</f>
        <v>656824.43400000001</v>
      </c>
      <c r="R117" s="1456">
        <f>'[6]chanap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'[6]transp nax'!G150</f>
        <v>0</v>
      </c>
      <c r="P137" s="1445">
        <f>'[6]transp nax'!H150</f>
        <v>0</v>
      </c>
      <c r="Q137" s="1445">
        <f>'[6]transp nax'!I150</f>
        <v>0</v>
      </c>
      <c r="R137" s="1445">
        <f>'[6]transp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'[6]ajl nax'!G32</f>
        <v>0</v>
      </c>
      <c r="L139" s="1446">
        <f>'[6]ajl nax'!H32</f>
        <v>0</v>
      </c>
      <c r="M139" s="1445">
        <f>'[6]ajl nax'!I32</f>
        <v>0</v>
      </c>
      <c r="N139" s="1445">
        <f>'[6]ajl nax'!J32</f>
        <v>0</v>
      </c>
      <c r="O139" s="1445">
        <f>'[6]ajl nax'!G150</f>
        <v>0</v>
      </c>
      <c r="P139" s="1445">
        <f>'[6]ajl nax'!H150</f>
        <v>0</v>
      </c>
      <c r="Q139" s="1445">
        <f>'[6]ajl nax'!I150</f>
        <v>0</v>
      </c>
      <c r="R139" s="1445">
        <f>'[6]ajl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'[6]tntes harab'!G35</f>
        <v>0</v>
      </c>
      <c r="L142" s="1446">
        <f>'[6]tntes harab'!H35</f>
        <v>0</v>
      </c>
      <c r="M142" s="1460">
        <f>'[6]tntes harab'!I35</f>
        <v>0</v>
      </c>
      <c r="N142" s="1460">
        <f>'[6]tntes harab'!J35</f>
        <v>0</v>
      </c>
      <c r="O142" s="1464">
        <f>'[6]tntes harab'!G153</f>
        <v>-75000</v>
      </c>
      <c r="P142" s="1464">
        <f>'[6]tntes harab'!H153</f>
        <v>-164871</v>
      </c>
      <c r="Q142" s="1464">
        <f>'[6]tntes harab'!I153</f>
        <v>-284941</v>
      </c>
      <c r="R142" s="1464">
        <f>'[6]tntes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100439.762</v>
      </c>
      <c r="J143" s="1440">
        <f t="shared" si="36"/>
        <v>122333.1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81439.762000000002</v>
      </c>
      <c r="N143" s="1473">
        <f t="shared" si="38"/>
        <v>103333.1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[6]axb!G32</f>
        <v>27359.261999999999</v>
      </c>
      <c r="L147" s="1446">
        <f>[6]axb!H32</f>
        <v>48802.561999999998</v>
      </c>
      <c r="M147" s="1460">
        <f>[6]axb!I32</f>
        <v>70593.262000000002</v>
      </c>
      <c r="N147" s="1460">
        <f>[6]axb!J32</f>
        <v>92437.1</v>
      </c>
      <c r="O147" s="1464">
        <f>[6]axb!G151</f>
        <v>9000</v>
      </c>
      <c r="P147" s="1464">
        <f>[6]axb!H151</f>
        <v>9000</v>
      </c>
      <c r="Q147" s="1464">
        <f>[6]axb!I151</f>
        <v>9000</v>
      </c>
      <c r="R147" s="1464">
        <f>[6]axb!J151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20846.5</v>
      </c>
      <c r="J160" s="1427">
        <f t="shared" si="36"/>
        <v>20896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10846.5</v>
      </c>
      <c r="N160" s="1460">
        <f t="shared" si="44"/>
        <v>10896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20846.5</v>
      </c>
      <c r="J162" s="1427">
        <f t="shared" si="36"/>
        <v>20896</v>
      </c>
      <c r="K162" s="1460">
        <f>'[6]srgaka mig'!G32</f>
        <v>1000</v>
      </c>
      <c r="L162" s="1446">
        <f>'[6]srgaka mig'!H32</f>
        <v>7748.6</v>
      </c>
      <c r="M162" s="1460">
        <f>'[6]srgaka mig'!I32</f>
        <v>10846.5</v>
      </c>
      <c r="N162" s="1460">
        <f>'[6]srgaka mig'!J32</f>
        <v>10896</v>
      </c>
      <c r="O162" s="1464">
        <f>'[6]srgaka mig'!G151</f>
        <v>10000</v>
      </c>
      <c r="P162" s="1464">
        <f>'[6]srgaka mig'!H151</f>
        <v>10000</v>
      </c>
      <c r="Q162" s="1464">
        <f>'[6]srgaka mig'!I151</f>
        <v>10000</v>
      </c>
      <c r="R162" s="1464">
        <f>'[6]srgaka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'[6]bnak shin'!G32</f>
        <v>7816.2</v>
      </c>
      <c r="L165" s="1446">
        <f>'[6]bnak shin'!H32</f>
        <v>16495.5</v>
      </c>
      <c r="M165" s="1460">
        <f>'[6]bnak shin'!I32</f>
        <v>25064.799999999999</v>
      </c>
      <c r="N165" s="1460">
        <f>'[6]bnak shin'!J32</f>
        <v>33527.199999999997</v>
      </c>
      <c r="O165" s="1460">
        <f>'[6]bnak shin'!G150</f>
        <v>152156</v>
      </c>
      <c r="P165" s="1460">
        <f>'[6]bnak shin'!H150</f>
        <v>271131.18</v>
      </c>
      <c r="Q165" s="1460">
        <f>'[6]bnak shin'!I150</f>
        <v>271131.18</v>
      </c>
      <c r="R165" s="1460">
        <f>'[6]bnak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'[6]bnak shin'!G104</f>
        <v>7816.2</v>
      </c>
      <c r="L167" s="1446">
        <f>'[6]bnak shin'!H104</f>
        <v>16495.5</v>
      </c>
      <c r="M167" s="1460">
        <f>'[6]bnak shin'!I104</f>
        <v>25064.799999999999</v>
      </c>
      <c r="N167" s="1464">
        <f>'[6]bnak shin'!J104</f>
        <v>33527.199999999997</v>
      </c>
      <c r="O167" s="1464">
        <f>'[6]bnak shin'!G150</f>
        <v>152156</v>
      </c>
      <c r="P167" s="1464">
        <f>'[6]bnak shin'!H150</f>
        <v>271131.18</v>
      </c>
      <c r="Q167" s="1464">
        <f>'[6]bnak shin'!I150</f>
        <v>271131.18</v>
      </c>
      <c r="R167" s="1464">
        <f>'[6]bnak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[6]jramatakararum!G32</f>
        <v>900</v>
      </c>
      <c r="L173" s="1446">
        <f>[6]jramatakararum!H32</f>
        <v>900</v>
      </c>
      <c r="M173" s="1460">
        <f>[6]jramatakararum!I32</f>
        <v>900</v>
      </c>
      <c r="N173" s="1464">
        <f>[6]jramatakararum!J32</f>
        <v>900</v>
      </c>
      <c r="O173" s="1464">
        <f>[6]jramatakararum!G151</f>
        <v>40000</v>
      </c>
      <c r="P173" s="1464">
        <f>[6]jramatakararum!H151</f>
        <v>109362.5</v>
      </c>
      <c r="Q173" s="1464">
        <f>[6]jramatakararum!I151</f>
        <v>228725</v>
      </c>
      <c r="R173" s="1464">
        <f>[6]jramatakararum!J151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[6]lusav!G32</f>
        <v>7947</v>
      </c>
      <c r="L176" s="1514">
        <f>[6]lusav!H32</f>
        <v>17812</v>
      </c>
      <c r="M176" s="1514">
        <f>[6]lusav!I32</f>
        <v>21780</v>
      </c>
      <c r="N176" s="1514">
        <f>[6]lusav!J32</f>
        <v>24493.5</v>
      </c>
      <c r="O176" s="1520">
        <f>[6]lusav!G151</f>
        <v>0</v>
      </c>
      <c r="P176" s="1520">
        <f>[6]lusav!H151</f>
        <v>0</v>
      </c>
      <c r="Q176" s="1520">
        <f>[6]lusav!I151</f>
        <v>0</v>
      </c>
      <c r="R176" s="1520">
        <f>[6]lusav!J151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352436.82899999997</v>
      </c>
      <c r="I212" s="1438">
        <f t="shared" si="56"/>
        <v>422208.92899999995</v>
      </c>
      <c r="J212" s="1438">
        <f t="shared" si="56"/>
        <v>443543.02899999998</v>
      </c>
      <c r="K212" s="1474">
        <f>K214+K217+K226+K231+K236+K239</f>
        <v>18626.099999999999</v>
      </c>
      <c r="L212" s="1474">
        <f t="shared" ref="L212:R212" si="59">L214+L217+L226+L231+L236+L239</f>
        <v>35146.199999999997</v>
      </c>
      <c r="M212" s="1474">
        <f t="shared" si="59"/>
        <v>48520.3</v>
      </c>
      <c r="N212" s="1474">
        <f t="shared" si="59"/>
        <v>69854.399999999994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'[6]hangst sport'!G32</f>
        <v>1000</v>
      </c>
      <c r="L216" s="1446">
        <f>'[6]hangst sport'!H32</f>
        <v>2700</v>
      </c>
      <c r="M216" s="1460">
        <f>'[6]hangst sport'!I32</f>
        <v>3400</v>
      </c>
      <c r="N216" s="1460">
        <f>'[6]hangst sport'!J32</f>
        <v>10500</v>
      </c>
      <c r="O216" s="1464">
        <f>'[6]hangst sport'!G150</f>
        <v>150559.40299999999</v>
      </c>
      <c r="P216" s="1464">
        <f>'[6]hangst sport'!H150</f>
        <v>180304.40299999999</v>
      </c>
      <c r="Q216" s="1464">
        <f>'[6]hangst sport'!I150</f>
        <v>180304.40299999999</v>
      </c>
      <c r="R216" s="1464">
        <f>'[6]hangst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165317.42600000001</v>
      </c>
      <c r="I217" s="1428">
        <f t="shared" si="56"/>
        <v>233007.02600000001</v>
      </c>
      <c r="J217" s="1428">
        <f t="shared" si="56"/>
        <v>246058.62599999999</v>
      </c>
      <c r="K217" s="1446">
        <f>K219+K220+K221+K222+K223+K224+K225</f>
        <v>15243.6</v>
      </c>
      <c r="L217" s="1446">
        <f t="shared" ref="L217:R217" si="61">L219+L220+L221+L222+L223+L224+L225</f>
        <v>28331.200000000001</v>
      </c>
      <c r="M217" s="1446">
        <f t="shared" si="61"/>
        <v>39622.800000000003</v>
      </c>
      <c r="N217" s="1446">
        <f t="shared" si="61"/>
        <v>52674.400000000001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'[6]kentr. grad'!G33</f>
        <v>5469</v>
      </c>
      <c r="L219" s="1446">
        <f>'[6]kentr. grad'!H33</f>
        <v>10091</v>
      </c>
      <c r="M219" s="1460">
        <f>'[6]kentr. grad'!I33</f>
        <v>14363</v>
      </c>
      <c r="N219" s="1460">
        <f>'[6]kentr. grad'!J33</f>
        <v>19035</v>
      </c>
      <c r="O219" s="1464">
        <f>'[6]kentr. grad'!G151</f>
        <v>1299.52</v>
      </c>
      <c r="P219" s="1464">
        <f>'[6]kentr. grad'!H151</f>
        <v>1299.52</v>
      </c>
      <c r="Q219" s="1464">
        <f>'[6]kentr. grad'!I151</f>
        <v>1299.52</v>
      </c>
      <c r="R219" s="1464">
        <f>'[6]kentr.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'[6]mshak palat'!G32</f>
        <v>8574.6</v>
      </c>
      <c r="L221" s="1446">
        <f>'[6]mshak palat'!H32</f>
        <v>16390.2</v>
      </c>
      <c r="M221" s="1446">
        <f>'[6]mshak palat'!I32+'[6]mshak palat (2)'!I32</f>
        <v>22759.8</v>
      </c>
      <c r="N221" s="1446">
        <f>'[6]mshak palat'!J32+'[6]mshak palat (2)'!J32</f>
        <v>30139.4</v>
      </c>
      <c r="O221" s="1446">
        <f>'[6]mshak palat'!G150</f>
        <v>135686.70600000001</v>
      </c>
      <c r="P221" s="1446">
        <f>'[6]mshak palat'!H150</f>
        <v>135686.70600000001</v>
      </c>
      <c r="Q221" s="1446">
        <f>'[6]mshak palat'!I150</f>
        <v>192084.70600000001</v>
      </c>
      <c r="R221" s="1446">
        <f>'[6]mshak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'[6]mshak kazm'!G32</f>
        <v>1200</v>
      </c>
      <c r="L222" s="1446">
        <f>'[6]mshak kazm'!H32</f>
        <v>1850</v>
      </c>
      <c r="M222" s="1460">
        <f>'[6]mshak kazm'!I32</f>
        <v>2500</v>
      </c>
      <c r="N222" s="1460">
        <f>'[6]mshak kazm'!J32</f>
        <v>3500</v>
      </c>
      <c r="O222" s="1460">
        <f>'[6]mshak kazm'!G150</f>
        <v>0</v>
      </c>
      <c r="P222" s="1460">
        <f>'[6]mshak kazm'!H150</f>
        <v>0</v>
      </c>
      <c r="Q222" s="1460">
        <f>'[6]mshak kazm'!I150</f>
        <v>0</v>
      </c>
      <c r="R222" s="1460">
        <f>'[6]mshak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[6]herutahax!G32</f>
        <v>650</v>
      </c>
      <c r="L228" s="1446">
        <f>[6]herutahax!H32</f>
        <v>750</v>
      </c>
      <c r="M228" s="1460">
        <f>[6]herutahax!I32</f>
        <v>900</v>
      </c>
      <c r="N228" s="1460">
        <f>[6]herutahax!J32</f>
        <v>1000</v>
      </c>
      <c r="O228" s="1464">
        <f>[6]herutahax!G150</f>
        <v>0</v>
      </c>
      <c r="P228" s="1464">
        <f>[6]herutahax!H150</f>
        <v>0</v>
      </c>
      <c r="Q228" s="1464">
        <f>[6]herutahax!I150</f>
        <v>0</v>
      </c>
      <c r="R228" s="1464">
        <f>[6]herutahax!J150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[6]texekat!G32</f>
        <v>995</v>
      </c>
      <c r="L230" s="1446">
        <f>[6]texekat!H32</f>
        <v>1990</v>
      </c>
      <c r="M230" s="1460">
        <f>[6]texekat!I32</f>
        <v>2785</v>
      </c>
      <c r="N230" s="1460">
        <f>[6]texekat!J32</f>
        <v>3430</v>
      </c>
      <c r="O230" s="1460">
        <f>[6]texekat!G150</f>
        <v>0</v>
      </c>
      <c r="P230" s="1460">
        <f>[6]texekat!H150</f>
        <v>0</v>
      </c>
      <c r="Q230" s="1460">
        <f>[6]texekat!I150</f>
        <v>0</v>
      </c>
      <c r="R230" s="1460">
        <f>[6]texekat!J150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'[6]qax. kusakc.'!G32</f>
        <v>500</v>
      </c>
      <c r="L234" s="1446">
        <f>'[6]qax. kusakc.'!H32</f>
        <v>900</v>
      </c>
      <c r="M234" s="1460">
        <f>'[6]qax. kusakc.'!I32</f>
        <v>1100</v>
      </c>
      <c r="N234" s="1460">
        <f>'[6]qax.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[6]kronakan!G133</f>
        <v>237.5</v>
      </c>
      <c r="L235" s="1446">
        <f>[6]kronakan!H133</f>
        <v>475</v>
      </c>
      <c r="M235" s="1460">
        <f>[6]kronakan!I133</f>
        <v>712.5</v>
      </c>
      <c r="N235" s="1460">
        <f>[6]kronakan!J133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200194.95600000001</v>
      </c>
      <c r="I242" s="1438">
        <f t="shared" si="56"/>
        <v>275997.55600000004</v>
      </c>
      <c r="J242" s="1438">
        <f t="shared" si="56"/>
        <v>344558.85599999997</v>
      </c>
      <c r="K242" s="1474">
        <f>K244+K248+K252+K256+K260+K264+K270</f>
        <v>85380.1</v>
      </c>
      <c r="L242" s="1474">
        <f t="shared" ref="L242:R242" si="66">L244+L248+L252+L256+L260+L264+L270</f>
        <v>169675.5</v>
      </c>
      <c r="M242" s="1474">
        <f t="shared" si="66"/>
        <v>245478.10000000003</v>
      </c>
      <c r="N242" s="1474">
        <f t="shared" si="66"/>
        <v>313859.39999999997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'[6]yndameny mankap.'!G32</f>
        <v>56267.5</v>
      </c>
      <c r="L246" s="1514">
        <f>'[6]yndameny mankap.'!H32</f>
        <v>106948.29999999999</v>
      </c>
      <c r="M246" s="1514">
        <f>'[6]yndameny mankap.'!I32</f>
        <v>155845.30000000002</v>
      </c>
      <c r="N246" s="1514">
        <f>'[6]yndameny mankap.'!J32</f>
        <v>202162.99999999997</v>
      </c>
      <c r="O246" s="1523">
        <f>'[6]yndameny mankap.'!G150</f>
        <v>30519.455999999998</v>
      </c>
      <c r="P246" s="1523">
        <f>'[6]yndameny mankap.'!H150</f>
        <v>30519.455999999998</v>
      </c>
      <c r="Q246" s="1523">
        <f>'[6]yndameny mankap.'!I150</f>
        <v>30519.455999999998</v>
      </c>
      <c r="R246" s="1523">
        <f>'[6]yndameny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'[6]himn,krt'!G32</f>
        <v>0</v>
      </c>
      <c r="L250" s="1446">
        <f>'[6]himn,krt'!H32</f>
        <v>0</v>
      </c>
      <c r="M250" s="1446">
        <f>'[6]himn,krt'!H32</f>
        <v>0</v>
      </c>
      <c r="N250" s="1456">
        <f>'[6]himn,krt'!J32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'[6]barcraguyn krt.'!G32</f>
        <v>0</v>
      </c>
      <c r="L258" s="1446">
        <f>'[6]barcraguyn krt.'!H32</f>
        <v>0</v>
      </c>
      <c r="M258" s="1446">
        <f>'[6]barcraguyn krt.'!I32</f>
        <v>0</v>
      </c>
      <c r="N258" s="1456">
        <f>'[6]barcraguyn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62727.199999999997</v>
      </c>
      <c r="I260" s="1513">
        <f t="shared" si="56"/>
        <v>89632.8</v>
      </c>
      <c r="J260" s="1513">
        <f t="shared" si="56"/>
        <v>111876.4</v>
      </c>
      <c r="K260" s="1514">
        <f>K262+K263</f>
        <v>29112.6</v>
      </c>
      <c r="L260" s="1514">
        <f t="shared" ref="L260:R260" si="71">L262+L263</f>
        <v>62727.199999999997</v>
      </c>
      <c r="M260" s="1514">
        <f t="shared" si="71"/>
        <v>89632.8</v>
      </c>
      <c r="N260" s="1514">
        <f t="shared" si="71"/>
        <v>111696.4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62727.199999999997</v>
      </c>
      <c r="I262" s="1513">
        <f t="shared" si="56"/>
        <v>89632.8</v>
      </c>
      <c r="J262" s="1513">
        <f t="shared" si="56"/>
        <v>111876.4</v>
      </c>
      <c r="K262" s="1514">
        <f>'[6]yndam arvest erash'!G32</f>
        <v>29112.6</v>
      </c>
      <c r="L262" s="1514">
        <f>'[6]yndam arvest erash'!H32</f>
        <v>62727.199999999997</v>
      </c>
      <c r="M262" s="1514">
        <f>'[6]yndam arvest erash'!I32</f>
        <v>89632.8</v>
      </c>
      <c r="N262" s="1514">
        <f>'[6]yndam arvest erash'!J32</f>
        <v>111696.4</v>
      </c>
      <c r="O262" s="249">
        <v>0</v>
      </c>
      <c r="P262" s="249">
        <v>0</v>
      </c>
      <c r="Q262" s="249">
        <v>0</v>
      </c>
      <c r="R262" s="249">
        <f>'[6]yndam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'[6]soc ogn'!G32+'[6]nvir. b`h'!G133</f>
        <v>1600</v>
      </c>
      <c r="L296" s="1446">
        <f>'[6]soc ogn'!H32+'[6]nvir. b`h'!H133</f>
        <v>3050</v>
      </c>
      <c r="M296" s="1460">
        <f>'[6]soc ogn'!I32+'[6]nvir. b`h'!I32</f>
        <v>4225</v>
      </c>
      <c r="N296" s="1460">
        <f>'[6]soc ogn'!J32+'[6]nvir. b`h'!F32</f>
        <v>5300</v>
      </c>
      <c r="O296" s="1464">
        <f>'[6]soc ogn'!G150</f>
        <v>0</v>
      </c>
      <c r="P296" s="1464">
        <f>'[6]soc ogn'!H150</f>
        <v>0</v>
      </c>
      <c r="Q296" s="1464">
        <f>'[6]soc ogn'!I150</f>
        <v>0</v>
      </c>
      <c r="R296" s="1464">
        <f>'[6]soc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'[6]pah fond '!G32+'[6]ekam erams bashx nor'!L140</f>
        <v>50000</v>
      </c>
      <c r="L309" s="1446">
        <f>'[6]pah fond '!H32+'[6]ekam erams bashx nor'!M140</f>
        <v>150000</v>
      </c>
      <c r="M309" s="1460">
        <f>'[6]pah fond '!I32+'[6]ekam erams bashx nor'!N140</f>
        <v>150000</v>
      </c>
      <c r="N309" s="1460">
        <f>'[6]pah fond '!J32+'[6]ekam erams bashx nor'!O140</f>
        <v>150000</v>
      </c>
      <c r="O309" s="1464"/>
      <c r="P309" s="1464">
        <f>'[6]pah fond '!H150</f>
        <v>0</v>
      </c>
      <c r="Q309" s="1464">
        <f>'[6]pah fond '!I150</f>
        <v>0</v>
      </c>
      <c r="R309" s="1464">
        <f>'[6]pah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43" t="s">
        <v>0</v>
      </c>
      <c r="B1" s="2243"/>
      <c r="C1" s="2243"/>
      <c r="D1" s="2243"/>
      <c r="E1" s="2243"/>
      <c r="F1" s="2243"/>
      <c r="G1" s="2243"/>
      <c r="H1" s="2243"/>
      <c r="I1" s="2243"/>
      <c r="J1" s="2243"/>
      <c r="K1" s="2243"/>
      <c r="L1" s="2243"/>
      <c r="M1" s="2243"/>
      <c r="N1" s="2243"/>
      <c r="O1" s="2243"/>
    </row>
    <row r="2" spans="1:25" s="1326" customFormat="1" ht="15" customHeight="1">
      <c r="A2" s="2244" t="s">
        <v>1469</v>
      </c>
      <c r="B2" s="2244"/>
      <c r="C2" s="2244"/>
      <c r="D2" s="2244"/>
      <c r="E2" s="2244"/>
      <c r="F2" s="2244"/>
      <c r="G2" s="2244"/>
      <c r="H2" s="2244"/>
      <c r="I2" s="2244"/>
      <c r="J2" s="2244"/>
      <c r="K2" s="2244"/>
      <c r="L2" s="2244"/>
      <c r="M2" s="2244"/>
      <c r="N2" s="2244"/>
      <c r="O2" s="2244"/>
    </row>
    <row r="3" spans="1:25" s="1326" customFormat="1" ht="18" customHeight="1">
      <c r="A3" s="2245" t="s">
        <v>1054</v>
      </c>
      <c r="B3" s="2245"/>
      <c r="C3" s="2245"/>
      <c r="D3" s="2245"/>
      <c r="E3" s="2245"/>
      <c r="F3" s="2245"/>
      <c r="G3" s="2245"/>
      <c r="H3" s="2245"/>
      <c r="I3" s="2245"/>
      <c r="J3" s="2245"/>
      <c r="K3" s="2245"/>
      <c r="L3" s="2245"/>
      <c r="M3" s="2245"/>
      <c r="N3" s="2245"/>
      <c r="O3" s="2245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46" t="s">
        <v>3</v>
      </c>
      <c r="B5" s="2247" t="s">
        <v>4</v>
      </c>
      <c r="C5" s="2247" t="s">
        <v>5</v>
      </c>
      <c r="D5" s="2248" t="s">
        <v>6</v>
      </c>
      <c r="E5" s="2248"/>
      <c r="F5" s="2248"/>
      <c r="G5" s="2248"/>
      <c r="H5" s="2248" t="s">
        <v>7</v>
      </c>
      <c r="I5" s="2248"/>
      <c r="J5" s="2248"/>
      <c r="K5" s="2249"/>
      <c r="L5" s="2248" t="s">
        <v>8</v>
      </c>
      <c r="M5" s="2248"/>
      <c r="N5" s="2248"/>
      <c r="O5" s="2248"/>
      <c r="P5" s="1333"/>
    </row>
    <row r="6" spans="1:25">
      <c r="A6" s="2246"/>
      <c r="B6" s="2247"/>
      <c r="C6" s="2247"/>
      <c r="D6" s="1545" t="s">
        <v>9</v>
      </c>
      <c r="E6" s="1545" t="s">
        <v>10</v>
      </c>
      <c r="F6" s="1545" t="s">
        <v>11</v>
      </c>
      <c r="G6" s="1545" t="s">
        <v>12</v>
      </c>
      <c r="H6" s="1545" t="s">
        <v>9</v>
      </c>
      <c r="I6" s="1545" t="s">
        <v>10</v>
      </c>
      <c r="J6" s="1545" t="s">
        <v>11</v>
      </c>
      <c r="K6" s="1546" t="s">
        <v>12</v>
      </c>
      <c r="L6" s="1545" t="s">
        <v>9</v>
      </c>
      <c r="M6" s="1545" t="s">
        <v>10</v>
      </c>
      <c r="N6" s="1545" t="s">
        <v>11</v>
      </c>
      <c r="O6" s="1545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544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1557255.55</v>
      </c>
      <c r="F8" s="21">
        <f>F9+F66++F85</f>
        <v>2004148.4210000001</v>
      </c>
      <c r="G8" s="22">
        <f>G9+G66+G85-G140</f>
        <v>2215150.5612999997</v>
      </c>
      <c r="H8" s="21">
        <f>H9+H66+H85</f>
        <v>291976.59370000003</v>
      </c>
      <c r="I8" s="23">
        <f>I9+I66+I85</f>
        <v>630845.64370000002</v>
      </c>
      <c r="J8" s="23">
        <f>J9+J66+J85</f>
        <v>833141.15969999996</v>
      </c>
      <c r="K8" s="78">
        <f>K9+K66+K85</f>
        <v>1043963.3</v>
      </c>
      <c r="L8" s="25">
        <f>L66+L85</f>
        <v>564229.97830000008</v>
      </c>
      <c r="M8" s="26">
        <f>M66+M85</f>
        <v>926409.90629999992</v>
      </c>
      <c r="N8" s="26">
        <f>N66+N85</f>
        <v>1171007.2612999999</v>
      </c>
      <c r="O8" s="27">
        <f>O82+O85+O73</f>
        <v>1271187.2612999999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1332">
        <v>34273.199999999997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325219.86729999998</v>
      </c>
      <c r="F85" s="29">
        <f>F86+F88+F90+F95+F99+F129+F132+F135+F138</f>
        <v>357964.22200000001</v>
      </c>
      <c r="G85" s="29">
        <f>G86+G88+G90+G95+G99+G129+G132+G135+G138</f>
        <v>371681.7133</v>
      </c>
      <c r="H85" s="29">
        <f>H88+H90+H95+H99+H129+H132+H138</f>
        <v>37011.513699999996</v>
      </c>
      <c r="I85" s="29">
        <f>I88+I90+I95+I99+I129+I132+I138</f>
        <v>108677.95299999999</v>
      </c>
      <c r="J85" s="29">
        <f>J88+J90+J95+J99+J129+J132+J138</f>
        <v>117869.05469999999</v>
      </c>
      <c r="K85" s="78">
        <f>K88+K90+K95+K99+K129+K132+K138</f>
        <v>131406.546</v>
      </c>
      <c r="L85" s="25">
        <f>L86+L135+L138</f>
        <v>124245.6153</v>
      </c>
      <c r="M85" s="25">
        <f>M86+M135+M138</f>
        <v>216541.9143</v>
      </c>
      <c r="N85" s="25">
        <f>N86+N135+N138</f>
        <v>240095.1673</v>
      </c>
      <c r="O85" s="46">
        <f>O86+O135+O138</f>
        <v>240275.1673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116541.9143</v>
      </c>
      <c r="F135" s="21">
        <f>F136+F137</f>
        <v>140095.1673</v>
      </c>
      <c r="G135" s="21">
        <f>G136+G137</f>
        <v>140275.1673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116541.9143</v>
      </c>
      <c r="N135" s="26">
        <f>N136+N137</f>
        <v>140095.1673</v>
      </c>
      <c r="O135" s="27">
        <f>O136+O137</f>
        <v>140275.1673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53541.914299999997</v>
      </c>
      <c r="F137" s="21">
        <f t="shared" si="40"/>
        <v>77095.167300000001</v>
      </c>
      <c r="G137" s="21">
        <f t="shared" si="40"/>
        <v>77275.167300000001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53541.914299999997</v>
      </c>
      <c r="N137" s="88">
        <v>77095.167300000001</v>
      </c>
      <c r="O137" s="88">
        <v>77275.167300000001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115324.821</v>
      </c>
      <c r="F138" s="29">
        <f>F139+F140+F141</f>
        <v>115815.167</v>
      </c>
      <c r="G138" s="29">
        <f>G139+G140+G141</f>
        <v>116689.77799999999</v>
      </c>
      <c r="H138" s="29">
        <f>H141</f>
        <v>8502.0939999999991</v>
      </c>
      <c r="I138" s="29">
        <f>I141</f>
        <v>15324.821</v>
      </c>
      <c r="J138" s="29">
        <f>J141</f>
        <v>15815.166999999999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15324.821</v>
      </c>
      <c r="F141" s="29">
        <f>J141</f>
        <v>15815.166999999999</v>
      </c>
      <c r="G141" s="29">
        <f>K141</f>
        <v>16689.777999999998</v>
      </c>
      <c r="H141" s="1346">
        <v>8502.0939999999991</v>
      </c>
      <c r="I141" s="1346">
        <v>15324.821</v>
      </c>
      <c r="J141" s="1346">
        <v>15815.166999999999</v>
      </c>
      <c r="K141" s="1347">
        <v>16689.777999999998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6822.7270000000008</v>
      </c>
      <c r="R141" s="1345">
        <f>J141-I141</f>
        <v>490.34599999999955</v>
      </c>
      <c r="S141" s="1345">
        <f>K141-J141</f>
        <v>874.61099999999897</v>
      </c>
      <c r="T141" s="1345">
        <f>P141/3</f>
        <v>2834.0313333333329</v>
      </c>
      <c r="U141" s="1345">
        <f>Q141/3</f>
        <v>2274.2423333333336</v>
      </c>
      <c r="V141" s="1345">
        <f>R141/3</f>
        <v>163.44866666666653</v>
      </c>
      <c r="W141" s="1345">
        <f>S141/3</f>
        <v>291.53699999999964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'[6]hatvac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'[6]hatvac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1640335.318</v>
      </c>
      <c r="F143" s="1373">
        <f>F8+F142-F140</f>
        <v>2087228.1890000002</v>
      </c>
      <c r="G143" s="1373">
        <f t="shared" si="41"/>
        <v>2398230.3292999999</v>
      </c>
      <c r="H143" s="1373">
        <f>H8+H142</f>
        <v>297385.924</v>
      </c>
      <c r="I143" s="1373">
        <f t="shared" si="41"/>
        <v>636254.97400000005</v>
      </c>
      <c r="J143" s="1373">
        <f t="shared" si="41"/>
        <v>838550.49</v>
      </c>
      <c r="K143" s="1374">
        <f t="shared" si="41"/>
        <v>1049372.6303000001</v>
      </c>
      <c r="L143" s="1375">
        <f>L8+L142</f>
        <v>741900.41600000008</v>
      </c>
      <c r="M143" s="1375">
        <f>M8+M142</f>
        <v>1104080.344</v>
      </c>
      <c r="N143" s="1375">
        <f>N8+N142</f>
        <v>1348677.699</v>
      </c>
      <c r="O143" s="1375">
        <f>O8+O142</f>
        <v>1448857.699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D143-'[6]caxseri erbashx'!G10</f>
        <v>0</v>
      </c>
      <c r="E145" s="1344">
        <f>E143-'[6]caxseri erbashx'!H10</f>
        <v>0</v>
      </c>
      <c r="F145" s="1383">
        <f>F143-'[6]caxseri erbashx'!I10</f>
        <v>0</v>
      </c>
      <c r="G145" s="1344">
        <f>G143-'[6]caxseri erbashx'!J10</f>
        <v>0</v>
      </c>
      <c r="H145" s="1383">
        <f>H143-'[6]caxseri erbashx'!K10</f>
        <v>0</v>
      </c>
      <c r="I145" s="1383">
        <f>I143-'[6]caxseri erbashx'!L10</f>
        <v>0</v>
      </c>
      <c r="J145" s="1383">
        <f>J143-'[6]caxseri erbashx'!M10</f>
        <v>0</v>
      </c>
      <c r="K145" s="1383">
        <f>K143-'[6]caxseri erbashx'!N10</f>
        <v>0</v>
      </c>
      <c r="L145" s="1384">
        <f>L143-'[6]caxseri erbashx'!O10</f>
        <v>0</v>
      </c>
      <c r="M145" s="1384">
        <f>M143-'[6]caxseri erbashx'!P10</f>
        <v>0</v>
      </c>
      <c r="N145" s="1385">
        <f>N143-'[6]caxseri erbashx'!Q10</f>
        <v>0</v>
      </c>
      <c r="O145" s="1385">
        <f>O143-'[6]caxseri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802"/>
  <sheetViews>
    <sheetView zoomScale="130" workbookViewId="0">
      <selection activeCell="I692" sqref="I692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50" t="s">
        <v>981</v>
      </c>
      <c r="B1" s="2250"/>
      <c r="C1" s="2250"/>
      <c r="D1" s="2250"/>
      <c r="E1" s="2250"/>
      <c r="F1" s="2250"/>
      <c r="G1" s="2250"/>
      <c r="H1" s="2250"/>
      <c r="I1" s="2250"/>
    </row>
    <row r="2" spans="1:14" ht="31.5" customHeight="1">
      <c r="A2" s="2251" t="s">
        <v>982</v>
      </c>
      <c r="B2" s="2251"/>
      <c r="C2" s="2251"/>
      <c r="D2" s="2251"/>
      <c r="E2" s="2251"/>
      <c r="F2" s="2251"/>
      <c r="G2" s="2251"/>
      <c r="H2" s="2251"/>
      <c r="I2" s="2251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52" t="s">
        <v>169</v>
      </c>
      <c r="B5" s="2253" t="s">
        <v>984</v>
      </c>
      <c r="C5" s="2254" t="s">
        <v>171</v>
      </c>
      <c r="D5" s="2254" t="s">
        <v>172</v>
      </c>
      <c r="E5" s="2255" t="s">
        <v>985</v>
      </c>
      <c r="F5" s="2015"/>
      <c r="G5" s="2252" t="s">
        <v>986</v>
      </c>
      <c r="H5" s="2256" t="s">
        <v>675</v>
      </c>
      <c r="I5" s="2256"/>
    </row>
    <row r="6" spans="1:14" s="2018" customFormat="1" ht="44.25" customHeight="1">
      <c r="A6" s="2252"/>
      <c r="B6" s="2253"/>
      <c r="C6" s="2254"/>
      <c r="D6" s="2254"/>
      <c r="E6" s="2255"/>
      <c r="F6" s="2015"/>
      <c r="G6" s="2252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H8+I8-[7]ekamut!D124</f>
        <v>2433715.4332999997</v>
      </c>
      <c r="H8" s="2027">
        <f>H9+H220+H359+H407+H527+H637+H729+H790</f>
        <v>1084689.7342999999</v>
      </c>
      <c r="I8" s="2027">
        <f>I9+I134+I164+I220+I359+I407+I452+I527+I637+I729+I790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370630.03029999998</v>
      </c>
      <c r="H9" s="2034">
        <f>H11+H51+H63+H84+H90+H96+H118+H124</f>
        <v>316732.03029999998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247293.7303</v>
      </c>
      <c r="H11" s="2042">
        <f>H13</f>
        <v>244293.7303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247293.7303</v>
      </c>
      <c r="H13" s="2047">
        <f>SUM(H15:H38)</f>
        <v>244293.7303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[7]aparat!F34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[7]aparat!F35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[7]aparat!F44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[7]aparat!F45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[7]aparat!F46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[7]aparat!F47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[7]aparat!F48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[7]aparat!F51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[7]aparat!F52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[7]aparat!F53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3400</v>
      </c>
      <c r="H25" s="2047">
        <f>[7]aparat!F56</f>
        <v>3400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[7]aparat!F57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[7]aparat!F58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[7]aparat!F59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[7]aparat!F61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[7]aparat!F62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[7]aparat!F64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[7]aparat!F66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[7]aparat!F67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[7]aparat!F69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[7]aparat!F71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[7]aparat!F74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[7]aparat!F75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[7]aparat!F136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[7]aparat!F154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[7]aparat!F155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[7]aparat!F156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[7]aparat!F153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[7]aparat!F160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'[7]zags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'[7]zags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'[7]zags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'[7]zags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'[7]zags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'[7]zags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'[7]zags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'[7]zags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'[7]վեկտոր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[7]turq!F44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[7]turq!F62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[7]turq!F64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[7]turq!F67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[7]turq!F75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[7]turq!F76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[7]turq!F104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[7]turq!F111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+[7]turq!F113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[7]turq!F133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[7]turq!F137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[7]turq!F152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[7]turq!F153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49800</v>
      </c>
      <c r="H113" s="2047"/>
      <c r="I113" s="2047">
        <f>[7]turq!F154</f>
        <v>49800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[7]turq!F155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[7]turq!F156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250</v>
      </c>
      <c r="H116" s="2047"/>
      <c r="I116" s="2047">
        <f>[7]turq!F157</f>
        <v>250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[7]turq!F161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[7]gjuxatntes!F65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[7]gjuxatntes!B77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[7]gjuxatntes!F77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[7]gjuxatntes!F128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[7]gjuxatntes!F154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[7]gazafikacum!F140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[7]gazafikacum!F146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'[7]chanap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'[7]chanap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'[7]chanap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'[7]chanap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'[7]chanap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'[7]transp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'[7]ajl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'[7]ajl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'[7]tntes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'[7]tntes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123333.1</v>
      </c>
      <c r="H359" s="2034">
        <f>H361+H371+H377+H383+H389+H397</f>
        <v>104333.1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[7]axb!F45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[7]axb!F62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[7]axb!F104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[7]axb!F111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[7]axb!B155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[7]axb!F155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[7]axb!F157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21896</v>
      </c>
      <c r="H397" s="2047">
        <f>H399</f>
        <v>11896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21896</v>
      </c>
      <c r="H399" s="2047">
        <f>H401+H405+H403+H404+H402</f>
        <v>11896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'[7]srgaka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'[7]srgaka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7889</v>
      </c>
      <c r="H403" s="2047">
        <f>'[7]srgaka mig'!F104</f>
        <v>7889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'[7]srgaka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'[7]srgaka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'[7]srgaka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573835.88</v>
      </c>
      <c r="H407" s="2026">
        <f>H409+H417+H423+H430+H440+H446</f>
        <v>58920.7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304658.38</v>
      </c>
      <c r="H409" s="2047">
        <f>H411</f>
        <v>33527.199999999997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304658.38</v>
      </c>
      <c r="H411" s="2047">
        <f>SUM(H413:H416)</f>
        <v>33527.199999999997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33527.199999999997</v>
      </c>
      <c r="H413" s="2047">
        <f>'[7]bnak shin'!F104</f>
        <v>33527.199999999997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'[7]bnak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'[7]bnak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'[7]bnak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[7]jramatakararum!F64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[7]jramatakararum!F153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[7]jramatakararum!F161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24493.5</v>
      </c>
      <c r="H430" s="2040">
        <f>H432</f>
        <v>24493.5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24493.5</v>
      </c>
      <c r="H432" s="2040">
        <f>H434+H435+H436+H437</f>
        <v>24493.5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11220</v>
      </c>
      <c r="H434" s="2040">
        <f>[7]lusav!F44</f>
        <v>11220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[7]lusav!F66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[7]lusav!F76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[7]lusav!F104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[7]lusav!F153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[7]lusav!F154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'[7]bnak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[7]lusav!F161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456407.13299999997</v>
      </c>
      <c r="H527" s="2026">
        <f>H529+H548+H596+H609+H625+H631</f>
        <v>82718.504000000001</v>
      </c>
      <c r="I527" s="2034">
        <f>I529+I548+I596+I609+I625+I631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193304.40299999999</v>
      </c>
      <c r="H529" s="2047">
        <f>H531</f>
        <v>13000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193304.40299999999</v>
      </c>
      <c r="H531" s="2047">
        <f>SUM(H533:H547)</f>
        <v>13000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'[7]hangst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'[7]hangst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'[7]hangst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'[7]hangst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'[7]hangst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'[7]hangst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'[7]hangst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'[7]hangst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'[7]hangst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'[7]hangst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0</v>
      </c>
      <c r="H543" s="2047">
        <f>'[7]hangst sport'!J127</f>
        <v>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'[7]hangst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'[7]hangst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'[7]hangst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256422.72999999998</v>
      </c>
      <c r="H548" s="2040">
        <f>H550+H564+H568+H575+H584+H588+H592</f>
        <v>63038.504000000001</v>
      </c>
      <c r="I548" s="2047">
        <f>I550+I564+I568+I575+I584+I588+I592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'[7]kentr.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'[7]kentr.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'[7]kentr.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'[7]kentr.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'[7]kentr.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'[7]mshak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'[7]mshak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'[7]mshak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'[7]mshak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'[7]mshak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13864.103999999999</v>
      </c>
      <c r="H575" s="2040">
        <f>H582+H580+H579+H577+H578+H581</f>
        <v>13864.103999999999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'[7]mshak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13364.103999999999</v>
      </c>
      <c r="H578" s="2040">
        <f>'[7]mshak kazm'!F62</f>
        <v>13364.103999999999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'[7]mshak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'[7]mshak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'[7]mshak kazm'!F76</f>
        <v>0</v>
      </c>
      <c r="I581" s="2047"/>
    </row>
    <row r="582" spans="1:9" ht="27">
      <c r="A582" s="2038"/>
      <c r="B582" s="1477"/>
      <c r="C582" s="2046"/>
      <c r="D582" s="2046"/>
      <c r="E582" s="2039" t="s">
        <v>858</v>
      </c>
      <c r="F582" s="2039">
        <v>4819</v>
      </c>
      <c r="G582" s="2047">
        <f>H582+I582</f>
        <v>500</v>
      </c>
      <c r="H582" s="2047">
        <f>'[7]mshak kazm'!F133</f>
        <v>500</v>
      </c>
      <c r="I582" s="2047"/>
    </row>
    <row r="583" spans="1:9" ht="15.75" hidden="1">
      <c r="A583" s="2038"/>
      <c r="B583" s="1477"/>
      <c r="C583" s="2046"/>
      <c r="D583" s="2046"/>
      <c r="E583" s="2039" t="s">
        <v>1006</v>
      </c>
      <c r="F583" s="2039"/>
      <c r="G583" s="2047"/>
      <c r="H583" s="2047"/>
      <c r="I583" s="2047"/>
    </row>
    <row r="584" spans="1:9" ht="15.75" hidden="1">
      <c r="A584" s="2038">
        <v>2825</v>
      </c>
      <c r="B584" s="1477" t="s">
        <v>457</v>
      </c>
      <c r="C584" s="2046">
        <v>2</v>
      </c>
      <c r="D584" s="2046">
        <v>5</v>
      </c>
      <c r="E584" s="2039" t="s">
        <v>471</v>
      </c>
      <c r="F584" s="2039"/>
      <c r="G584" s="2047"/>
      <c r="H584" s="2047"/>
      <c r="I584" s="2047"/>
    </row>
    <row r="585" spans="1:9" ht="40.5" hidden="1">
      <c r="A585" s="2038"/>
      <c r="B585" s="1477"/>
      <c r="C585" s="2046"/>
      <c r="D585" s="2046"/>
      <c r="E585" s="2039" t="s">
        <v>989</v>
      </c>
      <c r="F585" s="2039"/>
      <c r="G585" s="2047"/>
      <c r="H585" s="2047"/>
      <c r="I585" s="2047"/>
    </row>
    <row r="586" spans="1:9" ht="15.75" hidden="1">
      <c r="A586" s="2038"/>
      <c r="B586" s="1477"/>
      <c r="C586" s="2046"/>
      <c r="D586" s="2046"/>
      <c r="E586" s="2039" t="s">
        <v>1006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>
        <v>2826</v>
      </c>
      <c r="B588" s="1477" t="s">
        <v>457</v>
      </c>
      <c r="C588" s="2046">
        <v>2</v>
      </c>
      <c r="D588" s="2046">
        <v>6</v>
      </c>
      <c r="E588" s="2039" t="s">
        <v>472</v>
      </c>
      <c r="F588" s="2039"/>
      <c r="G588" s="2047"/>
      <c r="H588" s="2047"/>
      <c r="I588" s="2047"/>
    </row>
    <row r="589" spans="1:9" ht="40.5" hidden="1">
      <c r="A589" s="2038"/>
      <c r="B589" s="1477"/>
      <c r="C589" s="2046"/>
      <c r="D589" s="2046"/>
      <c r="E589" s="2039" t="s">
        <v>989</v>
      </c>
      <c r="F589" s="2039"/>
      <c r="G589" s="2047"/>
      <c r="H589" s="2047"/>
      <c r="I589" s="2047"/>
    </row>
    <row r="590" spans="1:9" ht="15.75" hidden="1">
      <c r="A590" s="2038"/>
      <c r="B590" s="1477"/>
      <c r="C590" s="2046"/>
      <c r="D590" s="2046"/>
      <c r="E590" s="2039" t="s">
        <v>1006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33.75" hidden="1" customHeight="1">
      <c r="A592" s="2038">
        <v>2827</v>
      </c>
      <c r="B592" s="1477" t="s">
        <v>457</v>
      </c>
      <c r="C592" s="2046">
        <v>2</v>
      </c>
      <c r="D592" s="2046">
        <v>7</v>
      </c>
      <c r="E592" s="2039" t="s">
        <v>473</v>
      </c>
      <c r="F592" s="2039"/>
      <c r="G592" s="2047"/>
      <c r="H592" s="2047"/>
      <c r="I592" s="2047"/>
    </row>
    <row r="593" spans="1:9" ht="40.5" hidden="1">
      <c r="A593" s="2038"/>
      <c r="B593" s="1477"/>
      <c r="C593" s="2046"/>
      <c r="D593" s="2046"/>
      <c r="E593" s="2039" t="s">
        <v>989</v>
      </c>
      <c r="F593" s="2039"/>
      <c r="G593" s="2047"/>
      <c r="H593" s="2047"/>
      <c r="I593" s="2047"/>
    </row>
    <row r="594" spans="1:9" ht="15.75" hidden="1">
      <c r="A594" s="2038"/>
      <c r="B594" s="1477"/>
      <c r="C594" s="2046"/>
      <c r="D594" s="2046"/>
      <c r="E594" s="2039" t="s">
        <v>1006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26.25" customHeight="1">
      <c r="A596" s="2038">
        <v>2830</v>
      </c>
      <c r="B596" s="1490" t="s">
        <v>457</v>
      </c>
      <c r="C596" s="2032">
        <v>3</v>
      </c>
      <c r="D596" s="2032">
        <v>0</v>
      </c>
      <c r="E596" s="2041" t="s">
        <v>474</v>
      </c>
      <c r="F596" s="2041"/>
      <c r="G596" s="2047">
        <f>H596+I596</f>
        <v>4430</v>
      </c>
      <c r="H596" s="2047">
        <f>H598+H601+H605</f>
        <v>4430</v>
      </c>
      <c r="I596" s="2047">
        <f>I598+I601+I605</f>
        <v>0</v>
      </c>
    </row>
    <row r="597" spans="1:9" s="2044" customFormat="1" ht="15" customHeight="1">
      <c r="A597" s="2038"/>
      <c r="B597" s="1490"/>
      <c r="C597" s="2032"/>
      <c r="D597" s="2032"/>
      <c r="E597" s="2039" t="s">
        <v>194</v>
      </c>
      <c r="F597" s="2039"/>
      <c r="G597" s="2042"/>
      <c r="H597" s="2042"/>
      <c r="I597" s="2042"/>
    </row>
    <row r="598" spans="1:9" ht="14.25" customHeight="1">
      <c r="A598" s="2038">
        <v>2831</v>
      </c>
      <c r="B598" s="1477" t="s">
        <v>457</v>
      </c>
      <c r="C598" s="2046">
        <v>3</v>
      </c>
      <c r="D598" s="2046">
        <v>1</v>
      </c>
      <c r="E598" s="2039" t="s">
        <v>476</v>
      </c>
      <c r="F598" s="2039">
        <v>4234</v>
      </c>
      <c r="G598" s="2047">
        <f>H598+I598</f>
        <v>1000</v>
      </c>
      <c r="H598" s="2047">
        <f>H600</f>
        <v>1000</v>
      </c>
      <c r="I598" s="2047"/>
    </row>
    <row r="599" spans="1:9" ht="27" customHeight="1">
      <c r="A599" s="2038"/>
      <c r="B599" s="1477"/>
      <c r="C599" s="2046"/>
      <c r="D599" s="2046"/>
      <c r="E599" s="2039" t="s">
        <v>989</v>
      </c>
      <c r="F599" s="2039"/>
      <c r="G599" s="2047"/>
      <c r="H599" s="2047"/>
      <c r="I599" s="2047"/>
    </row>
    <row r="600" spans="1:9" ht="13.5" customHeight="1">
      <c r="A600" s="2038"/>
      <c r="B600" s="1477"/>
      <c r="C600" s="2046"/>
      <c r="D600" s="2046"/>
      <c r="E600" s="2048" t="s">
        <v>1033</v>
      </c>
      <c r="F600" s="2048"/>
      <c r="G600" s="2047">
        <f>H600+I600</f>
        <v>1000</v>
      </c>
      <c r="H600" s="2047">
        <f>[7]herutahax!F58</f>
        <v>1000</v>
      </c>
      <c r="I600" s="2047"/>
    </row>
    <row r="601" spans="1:9" ht="13.5" hidden="1" customHeight="1">
      <c r="A601" s="2038">
        <v>2832</v>
      </c>
      <c r="B601" s="1477" t="s">
        <v>457</v>
      </c>
      <c r="C601" s="2046">
        <v>3</v>
      </c>
      <c r="D601" s="2046">
        <v>2</v>
      </c>
      <c r="E601" s="2039" t="s">
        <v>477</v>
      </c>
      <c r="F601" s="2039"/>
      <c r="G601" s="2047"/>
      <c r="H601" s="2047"/>
      <c r="I601" s="2047"/>
    </row>
    <row r="602" spans="1:9" ht="13.5" hidden="1" customHeight="1">
      <c r="A602" s="2038"/>
      <c r="B602" s="1477"/>
      <c r="C602" s="2046"/>
      <c r="D602" s="2046"/>
      <c r="E602" s="2039" t="s">
        <v>989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1006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customHeight="1">
      <c r="A605" s="2038">
        <v>2833</v>
      </c>
      <c r="B605" s="1477" t="s">
        <v>457</v>
      </c>
      <c r="C605" s="2046">
        <v>3</v>
      </c>
      <c r="D605" s="2046">
        <v>3</v>
      </c>
      <c r="E605" s="2039" t="s">
        <v>478</v>
      </c>
      <c r="F605" s="2039"/>
      <c r="G605" s="2047">
        <f>H605+I605</f>
        <v>3430</v>
      </c>
      <c r="H605" s="2047">
        <f>H607+H608</f>
        <v>3430</v>
      </c>
      <c r="I605" s="2047"/>
    </row>
    <row r="606" spans="1:9" ht="26.25" customHeight="1">
      <c r="A606" s="2038"/>
      <c r="B606" s="1477"/>
      <c r="C606" s="2046"/>
      <c r="D606" s="2046"/>
      <c r="E606" s="2039" t="s">
        <v>989</v>
      </c>
      <c r="F606" s="2039"/>
      <c r="G606" s="2047"/>
      <c r="H606" s="2047"/>
      <c r="I606" s="2047"/>
    </row>
    <row r="607" spans="1:9" ht="13.5" customHeight="1">
      <c r="A607" s="2038"/>
      <c r="B607" s="1477"/>
      <c r="C607" s="2046"/>
      <c r="D607" s="2046"/>
      <c r="E607" s="2039" t="s">
        <v>719</v>
      </c>
      <c r="F607" s="2039">
        <v>4214</v>
      </c>
      <c r="G607" s="2047">
        <f>H607+I607</f>
        <v>1980</v>
      </c>
      <c r="H607" s="2047">
        <f>[7]texekat!F46</f>
        <v>1980</v>
      </c>
      <c r="I607" s="2047"/>
    </row>
    <row r="608" spans="1:9" ht="15" customHeight="1">
      <c r="A608" s="2038"/>
      <c r="B608" s="1477"/>
      <c r="C608" s="2046"/>
      <c r="D608" s="2046"/>
      <c r="E608" s="2039" t="s">
        <v>740</v>
      </c>
      <c r="F608" s="2039">
        <v>4234</v>
      </c>
      <c r="G608" s="2047">
        <f>H608+I608</f>
        <v>1450</v>
      </c>
      <c r="H608" s="2047">
        <f>[7]texekat!F58</f>
        <v>1450</v>
      </c>
      <c r="I608" s="2047"/>
    </row>
    <row r="609" spans="1:9" ht="14.25" customHeight="1">
      <c r="A609" s="2038">
        <v>2840</v>
      </c>
      <c r="B609" s="1490" t="s">
        <v>457</v>
      </c>
      <c r="C609" s="2032">
        <v>4</v>
      </c>
      <c r="D609" s="2032">
        <v>0</v>
      </c>
      <c r="E609" s="2041" t="s">
        <v>479</v>
      </c>
      <c r="F609" s="2041"/>
      <c r="G609" s="2047">
        <f t="shared" ref="G609:G641" si="5">H609+I609</f>
        <v>2250</v>
      </c>
      <c r="H609" s="2047">
        <f>H615+H621</f>
        <v>2250</v>
      </c>
      <c r="I609" s="2047"/>
    </row>
    <row r="610" spans="1:9" s="2044" customFormat="1" ht="13.5" customHeight="1">
      <c r="A610" s="2038"/>
      <c r="B610" s="1490"/>
      <c r="C610" s="2032"/>
      <c r="D610" s="2032"/>
      <c r="E610" s="2039" t="s">
        <v>194</v>
      </c>
      <c r="F610" s="2039"/>
      <c r="G610" s="2047">
        <f t="shared" si="5"/>
        <v>0</v>
      </c>
      <c r="H610" s="2042"/>
      <c r="I610" s="2042"/>
    </row>
    <row r="611" spans="1:9" ht="22.5" hidden="1" customHeight="1">
      <c r="A611" s="2038">
        <v>2841</v>
      </c>
      <c r="B611" s="1477" t="s">
        <v>457</v>
      </c>
      <c r="C611" s="2046">
        <v>4</v>
      </c>
      <c r="D611" s="2046">
        <v>1</v>
      </c>
      <c r="E611" s="2039" t="s">
        <v>482</v>
      </c>
      <c r="F611" s="2039"/>
      <c r="G611" s="2047">
        <f t="shared" si="5"/>
        <v>0</v>
      </c>
      <c r="H611" s="2047"/>
      <c r="I611" s="2047"/>
    </row>
    <row r="612" spans="1:9" ht="22.5" hidden="1" customHeight="1">
      <c r="A612" s="2038"/>
      <c r="B612" s="1477"/>
      <c r="C612" s="2046"/>
      <c r="D612" s="2046"/>
      <c r="E612" s="2039" t="s">
        <v>989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1006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6.25" customHeight="1">
      <c r="A615" s="2038">
        <v>2842</v>
      </c>
      <c r="B615" s="1477" t="s">
        <v>457</v>
      </c>
      <c r="C615" s="2046">
        <v>4</v>
      </c>
      <c r="D615" s="2046">
        <v>2</v>
      </c>
      <c r="E615" s="2039" t="s">
        <v>483</v>
      </c>
      <c r="F615" s="2039"/>
      <c r="G615" s="2047">
        <f t="shared" si="5"/>
        <v>1300</v>
      </c>
      <c r="H615" s="2047">
        <f>H617+H618+H619</f>
        <v>1300</v>
      </c>
      <c r="I615" s="2047"/>
    </row>
    <row r="616" spans="1:9" ht="30" customHeight="1">
      <c r="A616" s="2038"/>
      <c r="B616" s="1477"/>
      <c r="C616" s="2046"/>
      <c r="D616" s="2046"/>
      <c r="E616" s="2039" t="s">
        <v>989</v>
      </c>
      <c r="F616" s="2039"/>
      <c r="G616" s="2047"/>
      <c r="H616" s="2047"/>
      <c r="I616" s="2047"/>
    </row>
    <row r="617" spans="1:9" ht="30" customHeight="1">
      <c r="A617" s="2038"/>
      <c r="B617" s="1477"/>
      <c r="C617" s="2046"/>
      <c r="D617" s="2046"/>
      <c r="E617" s="2048" t="s">
        <v>770</v>
      </c>
      <c r="F617" s="2039">
        <v>4267</v>
      </c>
      <c r="G617" s="2047">
        <f>H617</f>
        <v>0</v>
      </c>
      <c r="H617" s="2047">
        <f>'[7]qax. kusakc.'!F75</f>
        <v>0</v>
      </c>
      <c r="I617" s="2047"/>
    </row>
    <row r="618" spans="1:9" ht="30" customHeight="1">
      <c r="A618" s="2038"/>
      <c r="B618" s="1477"/>
      <c r="C618" s="2046"/>
      <c r="D618" s="2046"/>
      <c r="E618" s="2048" t="s">
        <v>1009</v>
      </c>
      <c r="F618" s="2039">
        <v>4269</v>
      </c>
      <c r="G618" s="2047">
        <f>H618</f>
        <v>0</v>
      </c>
      <c r="H618" s="2047">
        <f>'[7]qax. kusakc.'!F76</f>
        <v>0</v>
      </c>
      <c r="I618" s="2047"/>
    </row>
    <row r="619" spans="1:9" ht="30" customHeight="1">
      <c r="A619" s="2038"/>
      <c r="B619" s="1477"/>
      <c r="C619" s="2046"/>
      <c r="D619" s="2046"/>
      <c r="E619" s="2039" t="s">
        <v>1040</v>
      </c>
      <c r="F619" s="2039">
        <v>4819</v>
      </c>
      <c r="G619" s="2047">
        <f t="shared" si="5"/>
        <v>1300</v>
      </c>
      <c r="H619" s="2047">
        <f>'[7]qax. kusakc.'!F133</f>
        <v>1300</v>
      </c>
      <c r="I619" s="2047"/>
    </row>
    <row r="620" spans="1:9" ht="30" hidden="1" customHeight="1">
      <c r="A620" s="2038"/>
      <c r="B620" s="1477"/>
      <c r="C620" s="2046"/>
      <c r="D620" s="2046"/>
      <c r="E620" s="2039" t="s">
        <v>1006</v>
      </c>
      <c r="F620" s="2039"/>
      <c r="G620" s="2047">
        <f t="shared" si="5"/>
        <v>0</v>
      </c>
      <c r="H620" s="2047"/>
      <c r="I620" s="2047"/>
    </row>
    <row r="621" spans="1:9" ht="30" customHeight="1">
      <c r="A621" s="2038">
        <v>2843</v>
      </c>
      <c r="B621" s="1477" t="s">
        <v>457</v>
      </c>
      <c r="C621" s="2046">
        <v>4</v>
      </c>
      <c r="D621" s="2046">
        <v>3</v>
      </c>
      <c r="E621" s="2039" t="s">
        <v>479</v>
      </c>
      <c r="F621" s="2039"/>
      <c r="G621" s="2047">
        <f t="shared" si="5"/>
        <v>950</v>
      </c>
      <c r="H621" s="2047">
        <f>H623</f>
        <v>950</v>
      </c>
      <c r="I621" s="2047"/>
    </row>
    <row r="622" spans="1:9" ht="24" customHeight="1">
      <c r="A622" s="2038"/>
      <c r="B622" s="1477"/>
      <c r="C622" s="2046"/>
      <c r="D622" s="2046"/>
      <c r="E622" s="2053" t="s">
        <v>989</v>
      </c>
      <c r="F622" s="2039"/>
      <c r="G622" s="2047">
        <f t="shared" si="5"/>
        <v>0</v>
      </c>
      <c r="H622" s="2047"/>
      <c r="I622" s="2047"/>
    </row>
    <row r="623" spans="1:9" ht="30" customHeight="1">
      <c r="A623" s="2038"/>
      <c r="B623" s="1477"/>
      <c r="C623" s="2046"/>
      <c r="D623" s="2046"/>
      <c r="E623" s="2039" t="s">
        <v>1040</v>
      </c>
      <c r="F623" s="2039"/>
      <c r="G623" s="2047">
        <f t="shared" si="5"/>
        <v>950</v>
      </c>
      <c r="H623" s="2047">
        <f>[7]kronakan!F133</f>
        <v>950</v>
      </c>
      <c r="I623" s="2047"/>
    </row>
    <row r="624" spans="1:9" ht="30" hidden="1" customHeight="1">
      <c r="A624" s="2038"/>
      <c r="B624" s="1477"/>
      <c r="C624" s="2046"/>
      <c r="D624" s="2046"/>
      <c r="E624" s="2039" t="s">
        <v>1006</v>
      </c>
      <c r="F624" s="2039"/>
      <c r="G624" s="2040">
        <f t="shared" si="5"/>
        <v>0</v>
      </c>
      <c r="H624" s="2040"/>
      <c r="I624" s="2040"/>
    </row>
    <row r="625" spans="1:9" ht="30" hidden="1" customHeight="1">
      <c r="A625" s="2038">
        <v>2850</v>
      </c>
      <c r="B625" s="1490" t="s">
        <v>457</v>
      </c>
      <c r="C625" s="2032">
        <v>5</v>
      </c>
      <c r="D625" s="2032">
        <v>0</v>
      </c>
      <c r="E625" s="2058" t="s">
        <v>484</v>
      </c>
      <c r="F625" s="2058"/>
      <c r="G625" s="2040">
        <f t="shared" si="5"/>
        <v>0</v>
      </c>
      <c r="H625" s="2040"/>
      <c r="I625" s="2040"/>
    </row>
    <row r="626" spans="1:9" s="2044" customFormat="1" ht="30" hidden="1" customHeight="1">
      <c r="A626" s="2038"/>
      <c r="B626" s="1490"/>
      <c r="C626" s="2032"/>
      <c r="D626" s="2032"/>
      <c r="E626" s="2039" t="s">
        <v>194</v>
      </c>
      <c r="F626" s="2039"/>
      <c r="G626" s="2040">
        <f t="shared" si="5"/>
        <v>0</v>
      </c>
      <c r="H626" s="2045"/>
      <c r="I626" s="2045"/>
    </row>
    <row r="627" spans="1:9" ht="30" hidden="1" customHeight="1">
      <c r="A627" s="2038">
        <v>2851</v>
      </c>
      <c r="B627" s="1490" t="s">
        <v>457</v>
      </c>
      <c r="C627" s="2032">
        <v>5</v>
      </c>
      <c r="D627" s="2032">
        <v>1</v>
      </c>
      <c r="E627" s="2059" t="s">
        <v>484</v>
      </c>
      <c r="F627" s="2059"/>
      <c r="G627" s="2040">
        <f t="shared" si="5"/>
        <v>0</v>
      </c>
      <c r="H627" s="2040"/>
      <c r="I627" s="2040"/>
    </row>
    <row r="628" spans="1:9" ht="30" hidden="1" customHeight="1">
      <c r="A628" s="2038"/>
      <c r="B628" s="1477"/>
      <c r="C628" s="2046"/>
      <c r="D628" s="2046"/>
      <c r="E628" s="2039" t="s">
        <v>989</v>
      </c>
      <c r="F628" s="203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1006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>
        <v>2860</v>
      </c>
      <c r="B631" s="1490" t="s">
        <v>457</v>
      </c>
      <c r="C631" s="2032">
        <v>6</v>
      </c>
      <c r="D631" s="2032">
        <v>0</v>
      </c>
      <c r="E631" s="2058" t="s">
        <v>487</v>
      </c>
      <c r="F631" s="2058"/>
      <c r="G631" s="2040">
        <f t="shared" si="5"/>
        <v>0</v>
      </c>
      <c r="H631" s="2040"/>
      <c r="I631" s="2040"/>
    </row>
    <row r="632" spans="1:9" s="2044" customFormat="1" ht="30" hidden="1" customHeight="1">
      <c r="A632" s="2038"/>
      <c r="B632" s="1490"/>
      <c r="C632" s="2032"/>
      <c r="D632" s="2032"/>
      <c r="E632" s="2039" t="s">
        <v>194</v>
      </c>
      <c r="F632" s="2039"/>
      <c r="G632" s="2040">
        <f t="shared" si="5"/>
        <v>0</v>
      </c>
      <c r="H632" s="2045"/>
      <c r="I632" s="2045"/>
    </row>
    <row r="633" spans="1:9" ht="30" hidden="1" customHeight="1">
      <c r="A633" s="2038">
        <v>2861</v>
      </c>
      <c r="B633" s="1477" t="s">
        <v>457</v>
      </c>
      <c r="C633" s="2046">
        <v>6</v>
      </c>
      <c r="D633" s="2046">
        <v>1</v>
      </c>
      <c r="E633" s="2059" t="s">
        <v>487</v>
      </c>
      <c r="F633" s="2059"/>
      <c r="G633" s="2040">
        <f t="shared" si="5"/>
        <v>0</v>
      </c>
      <c r="H633" s="2040"/>
      <c r="I633" s="2040"/>
    </row>
    <row r="634" spans="1:9" ht="30" hidden="1" customHeight="1">
      <c r="A634" s="2038"/>
      <c r="B634" s="1477"/>
      <c r="C634" s="2046"/>
      <c r="D634" s="2046"/>
      <c r="E634" s="2039" t="s">
        <v>989</v>
      </c>
      <c r="F634" s="203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1006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s="2036" customFormat="1" ht="30" customHeight="1">
      <c r="A637" s="2031">
        <v>2900</v>
      </c>
      <c r="B637" s="1490" t="s">
        <v>490</v>
      </c>
      <c r="C637" s="2032">
        <v>0</v>
      </c>
      <c r="D637" s="2032">
        <v>0</v>
      </c>
      <c r="E637" s="2033" t="s">
        <v>1041</v>
      </c>
      <c r="F637" s="2033"/>
      <c r="G637" s="2040">
        <f>H637+I637</f>
        <v>364358.85599999997</v>
      </c>
      <c r="H637" s="2060">
        <f>H639+H654+H664+H674+H691+H710+H716+H722+H686</f>
        <v>333659.39999999997</v>
      </c>
      <c r="I637" s="2061">
        <f>I639+I654+I664+I674+I691+I710+I716+I722</f>
        <v>30699.455999999998</v>
      </c>
    </row>
    <row r="638" spans="1:9" ht="11.25" customHeight="1">
      <c r="A638" s="2038"/>
      <c r="B638" s="1490"/>
      <c r="C638" s="2032"/>
      <c r="D638" s="2032"/>
      <c r="E638" s="2039" t="s">
        <v>191</v>
      </c>
      <c r="F638" s="2039"/>
      <c r="G638" s="2040"/>
      <c r="H638" s="2040"/>
      <c r="I638" s="2047"/>
    </row>
    <row r="639" spans="1:9" ht="15" customHeight="1">
      <c r="A639" s="2038">
        <v>2910</v>
      </c>
      <c r="B639" s="1490" t="s">
        <v>490</v>
      </c>
      <c r="C639" s="2032">
        <v>1</v>
      </c>
      <c r="D639" s="2032">
        <v>0</v>
      </c>
      <c r="E639" s="2041" t="s">
        <v>494</v>
      </c>
      <c r="F639" s="2041"/>
      <c r="G639" s="2040">
        <f t="shared" si="5"/>
        <v>248182.45599999998</v>
      </c>
      <c r="H639" s="2040">
        <f>H641+H650</f>
        <v>217662.99999999997</v>
      </c>
      <c r="I639" s="2040">
        <f>I641+I650</f>
        <v>30519.455999999998</v>
      </c>
    </row>
    <row r="640" spans="1:9" s="2044" customFormat="1" ht="13.5" customHeight="1">
      <c r="A640" s="2038"/>
      <c r="B640" s="1490"/>
      <c r="C640" s="2032"/>
      <c r="D640" s="2032"/>
      <c r="E640" s="2039" t="s">
        <v>194</v>
      </c>
      <c r="F640" s="2039"/>
      <c r="G640" s="2045"/>
      <c r="H640" s="2045"/>
      <c r="I640" s="2042"/>
    </row>
    <row r="641" spans="1:9" ht="15" customHeight="1">
      <c r="A641" s="2038">
        <v>2911</v>
      </c>
      <c r="B641" s="1477" t="s">
        <v>490</v>
      </c>
      <c r="C641" s="2046">
        <v>1</v>
      </c>
      <c r="D641" s="2046">
        <v>1</v>
      </c>
      <c r="E641" s="2039" t="s">
        <v>496</v>
      </c>
      <c r="F641" s="2039"/>
      <c r="G641" s="2040">
        <f t="shared" si="5"/>
        <v>248182.45599999998</v>
      </c>
      <c r="H641" s="2040">
        <f>SUM(H644:H685)</f>
        <v>217662.99999999997</v>
      </c>
      <c r="I641" s="2047">
        <f>SUM(I642:I685)+I690</f>
        <v>30519.455999999998</v>
      </c>
    </row>
    <row r="642" spans="1:9" s="2067" customFormat="1" ht="21.75" customHeight="1">
      <c r="A642" s="2062"/>
      <c r="B642" s="2063"/>
      <c r="C642" s="2064"/>
      <c r="D642" s="2064"/>
      <c r="E642" s="2065" t="s">
        <v>989</v>
      </c>
      <c r="F642" s="2065"/>
      <c r="G642" s="2066"/>
      <c r="H642" s="2066"/>
      <c r="I642" s="2066"/>
    </row>
    <row r="643" spans="1:9" ht="27" hidden="1" customHeight="1">
      <c r="A643" s="2038"/>
      <c r="B643" s="1477"/>
      <c r="C643" s="2046"/>
      <c r="D643" s="2046"/>
      <c r="E643" s="2068" t="s">
        <v>1042</v>
      </c>
      <c r="F643" s="2039">
        <v>4241</v>
      </c>
      <c r="G643" s="2040">
        <f>H643+I643</f>
        <v>0</v>
      </c>
      <c r="H643" s="2040">
        <f>'[7]yndameny mankap.'!F64</f>
        <v>0</v>
      </c>
      <c r="I643" s="2040"/>
    </row>
    <row r="644" spans="1:9" ht="27" customHeight="1">
      <c r="A644" s="2038"/>
      <c r="B644" s="1477"/>
      <c r="C644" s="2046"/>
      <c r="D644" s="2046"/>
      <c r="E644" s="2068" t="s">
        <v>753</v>
      </c>
      <c r="F644" s="2039">
        <v>4251</v>
      </c>
      <c r="G644" s="2040">
        <f>H644+I644</f>
        <v>0</v>
      </c>
      <c r="H644" s="2040">
        <f>'[7]yndameny mankap.'!F66</f>
        <v>0</v>
      </c>
      <c r="I644" s="2040"/>
    </row>
    <row r="645" spans="1:9" ht="28.5" customHeight="1">
      <c r="A645" s="2038"/>
      <c r="B645" s="1477"/>
      <c r="C645" s="2046"/>
      <c r="D645" s="2046"/>
      <c r="E645" s="2039" t="s">
        <v>1010</v>
      </c>
      <c r="F645" s="2039">
        <v>4637</v>
      </c>
      <c r="G645" s="2040">
        <f>H645+I645</f>
        <v>215612.99999999997</v>
      </c>
      <c r="H645" s="2040">
        <f>'[7]yndameny mankap.'!F104</f>
        <v>215612.99999999997</v>
      </c>
      <c r="I645" s="2040"/>
    </row>
    <row r="646" spans="1:9" ht="28.5" customHeight="1">
      <c r="A646" s="2038"/>
      <c r="B646" s="1477"/>
      <c r="C646" s="2046"/>
      <c r="D646" s="2046"/>
      <c r="E646" s="1758" t="s">
        <v>828</v>
      </c>
      <c r="F646" s="2039">
        <v>4655</v>
      </c>
      <c r="G646" s="2040">
        <f>H646</f>
        <v>2050</v>
      </c>
      <c r="H646" s="2040">
        <f>'[7]yndameny mankap.'!F111</f>
        <v>2050</v>
      </c>
      <c r="I646" s="2040"/>
    </row>
    <row r="647" spans="1:9" ht="28.5" customHeight="1">
      <c r="A647" s="2038"/>
      <c r="B647" s="1477"/>
      <c r="C647" s="2046"/>
      <c r="D647" s="2046"/>
      <c r="E647" s="1741" t="s">
        <v>1043</v>
      </c>
      <c r="F647" s="2039">
        <v>4657</v>
      </c>
      <c r="G647" s="2040">
        <f>H647+I647</f>
        <v>0</v>
      </c>
      <c r="H647" s="2040">
        <f>'[7]yndameny mankap.'!F113</f>
        <v>0</v>
      </c>
      <c r="I647" s="2040"/>
    </row>
    <row r="648" spans="1:9" ht="27">
      <c r="A648" s="2038"/>
      <c r="B648" s="1477"/>
      <c r="C648" s="2046"/>
      <c r="D648" s="2046"/>
      <c r="E648" s="2039" t="s">
        <v>1005</v>
      </c>
      <c r="F648" s="2039">
        <v>5113</v>
      </c>
      <c r="G648" s="2040">
        <f>H648+I648</f>
        <v>30519.455999999998</v>
      </c>
      <c r="H648" s="2040"/>
      <c r="I648" s="2040">
        <f>'[7]yndameny mankap.'!F154</f>
        <v>30519.455999999998</v>
      </c>
    </row>
    <row r="649" spans="1:9" ht="15.75">
      <c r="A649" s="2038"/>
      <c r="B649" s="1477"/>
      <c r="C649" s="2046"/>
      <c r="D649" s="2046"/>
      <c r="E649" s="2039" t="s">
        <v>1007</v>
      </c>
      <c r="F649" s="2039">
        <v>5134</v>
      </c>
      <c r="G649" s="2040">
        <f>H649+I649</f>
        <v>0</v>
      </c>
      <c r="H649" s="2040"/>
      <c r="I649" s="2040">
        <f>'[7]yndameny mankap.'!F161</f>
        <v>0</v>
      </c>
    </row>
    <row r="650" spans="1:9" ht="15.75" hidden="1">
      <c r="A650" s="2038">
        <v>2912</v>
      </c>
      <c r="B650" s="1477" t="s">
        <v>490</v>
      </c>
      <c r="C650" s="2046">
        <v>1</v>
      </c>
      <c r="D650" s="2046">
        <v>2</v>
      </c>
      <c r="E650" s="2039" t="s">
        <v>497</v>
      </c>
      <c r="F650" s="2039"/>
      <c r="G650" s="2040"/>
      <c r="H650" s="2040"/>
      <c r="I650" s="2040"/>
    </row>
    <row r="651" spans="1:9" ht="40.5" hidden="1">
      <c r="A651" s="2038"/>
      <c r="B651" s="1477"/>
      <c r="C651" s="2046"/>
      <c r="D651" s="2046"/>
      <c r="E651" s="2039" t="s">
        <v>989</v>
      </c>
      <c r="F651" s="2039"/>
      <c r="G651" s="2040"/>
      <c r="H651" s="2040"/>
      <c r="I651" s="2040"/>
    </row>
    <row r="652" spans="1:9" ht="15.75" hidden="1">
      <c r="A652" s="2038"/>
      <c r="B652" s="1477"/>
      <c r="C652" s="2046"/>
      <c r="D652" s="2046"/>
      <c r="E652" s="2039" t="s">
        <v>1006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>
      <c r="A654" s="2038">
        <v>2920</v>
      </c>
      <c r="B654" s="1490" t="s">
        <v>490</v>
      </c>
      <c r="C654" s="2032">
        <v>2</v>
      </c>
      <c r="D654" s="2032">
        <v>0</v>
      </c>
      <c r="E654" s="2041" t="s">
        <v>499</v>
      </c>
      <c r="F654" s="2041"/>
      <c r="G654" s="2040"/>
      <c r="H654" s="2040"/>
      <c r="I654" s="2040"/>
    </row>
    <row r="655" spans="1:9" s="2044" customFormat="1" ht="10.5" customHeight="1">
      <c r="A655" s="2038"/>
      <c r="B655" s="1490"/>
      <c r="C655" s="2032"/>
      <c r="D655" s="2032"/>
      <c r="E655" s="2039" t="s">
        <v>194</v>
      </c>
      <c r="F655" s="2039"/>
      <c r="G655" s="2045"/>
      <c r="H655" s="2045"/>
      <c r="I655" s="2045"/>
    </row>
    <row r="656" spans="1:9" ht="15.75">
      <c r="A656" s="2038">
        <v>2921</v>
      </c>
      <c r="B656" s="1477" t="s">
        <v>490</v>
      </c>
      <c r="C656" s="2046">
        <v>2</v>
      </c>
      <c r="D656" s="2046">
        <v>1</v>
      </c>
      <c r="E656" s="2039" t="s">
        <v>502</v>
      </c>
      <c r="F656" s="2039"/>
      <c r="G656" s="2040"/>
      <c r="H656" s="2040"/>
      <c r="I656" s="2040"/>
    </row>
    <row r="657" spans="1:9" ht="40.5">
      <c r="A657" s="2038"/>
      <c r="B657" s="1477"/>
      <c r="C657" s="2046"/>
      <c r="D657" s="2046"/>
      <c r="E657" s="2039" t="s">
        <v>989</v>
      </c>
      <c r="F657" s="2039"/>
      <c r="G657" s="2040"/>
      <c r="H657" s="2040"/>
      <c r="I657" s="2040"/>
    </row>
    <row r="658" spans="1:9" ht="15.75" hidden="1">
      <c r="A658" s="2038"/>
      <c r="B658" s="1477"/>
      <c r="C658" s="2046"/>
      <c r="D658" s="2046"/>
      <c r="E658" s="2039" t="s">
        <v>1006</v>
      </c>
      <c r="F658" s="2039"/>
      <c r="G658" s="2040"/>
      <c r="H658" s="2040"/>
      <c r="I658" s="2040"/>
    </row>
    <row r="659" spans="1:9" ht="27">
      <c r="A659" s="2038"/>
      <c r="B659" s="1477"/>
      <c r="C659" s="2046"/>
      <c r="D659" s="2046"/>
      <c r="E659" s="2039" t="s">
        <v>1040</v>
      </c>
      <c r="F659" s="2039">
        <v>4819</v>
      </c>
      <c r="G659" s="2040"/>
      <c r="H659" s="2040">
        <f>'[7]himn,krt'!F32</f>
        <v>0</v>
      </c>
      <c r="I659" s="2040"/>
    </row>
    <row r="660" spans="1:9" ht="15.75" hidden="1">
      <c r="A660" s="2038">
        <v>2922</v>
      </c>
      <c r="B660" s="1477" t="s">
        <v>490</v>
      </c>
      <c r="C660" s="2046">
        <v>2</v>
      </c>
      <c r="D660" s="2046">
        <v>2</v>
      </c>
      <c r="E660" s="2039" t="s">
        <v>503</v>
      </c>
      <c r="F660" s="2039"/>
      <c r="G660" s="2040"/>
      <c r="H660" s="2040"/>
      <c r="I660" s="2040"/>
    </row>
    <row r="661" spans="1:9" ht="40.5" hidden="1">
      <c r="A661" s="2038"/>
      <c r="B661" s="1477"/>
      <c r="C661" s="2046"/>
      <c r="D661" s="2046"/>
      <c r="E661" s="2039" t="s">
        <v>989</v>
      </c>
      <c r="F661" s="2039"/>
      <c r="G661" s="2040"/>
      <c r="H661" s="2040"/>
      <c r="I661" s="2040"/>
    </row>
    <row r="662" spans="1:9" ht="15.75" hidden="1">
      <c r="A662" s="2038"/>
      <c r="B662" s="1477"/>
      <c r="C662" s="2046"/>
      <c r="D662" s="2046"/>
      <c r="E662" s="2039" t="s">
        <v>1006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40.5" hidden="1">
      <c r="A664" s="2038">
        <v>2930</v>
      </c>
      <c r="B664" s="1490" t="s">
        <v>490</v>
      </c>
      <c r="C664" s="2032">
        <v>3</v>
      </c>
      <c r="D664" s="2032">
        <v>0</v>
      </c>
      <c r="E664" s="2041" t="s">
        <v>505</v>
      </c>
      <c r="F664" s="2041"/>
      <c r="G664" s="2040"/>
      <c r="H664" s="2040"/>
      <c r="I664" s="2040"/>
    </row>
    <row r="665" spans="1:9" s="2044" customFormat="1" ht="0.75" hidden="1" customHeight="1">
      <c r="A665" s="2038"/>
      <c r="B665" s="1490"/>
      <c r="C665" s="2032"/>
      <c r="D665" s="2032"/>
      <c r="E665" s="2039" t="s">
        <v>194</v>
      </c>
      <c r="F665" s="2039"/>
      <c r="G665" s="2045"/>
      <c r="H665" s="2045"/>
      <c r="I665" s="2045"/>
    </row>
    <row r="666" spans="1:9" ht="27" hidden="1">
      <c r="A666" s="2038">
        <v>2931</v>
      </c>
      <c r="B666" s="1477" t="s">
        <v>490</v>
      </c>
      <c r="C666" s="2046">
        <v>3</v>
      </c>
      <c r="D666" s="2046">
        <v>1</v>
      </c>
      <c r="E666" s="2039" t="s">
        <v>508</v>
      </c>
      <c r="F666" s="2039"/>
      <c r="G666" s="2040"/>
      <c r="H666" s="2040"/>
      <c r="I666" s="2040"/>
    </row>
    <row r="667" spans="1:9" ht="40.5" hidden="1">
      <c r="A667" s="2038"/>
      <c r="B667" s="1477"/>
      <c r="C667" s="2046"/>
      <c r="D667" s="2046"/>
      <c r="E667" s="2039" t="s">
        <v>989</v>
      </c>
      <c r="F667" s="2039"/>
      <c r="G667" s="2040"/>
      <c r="H667" s="2040"/>
      <c r="I667" s="2040"/>
    </row>
    <row r="668" spans="1:9" ht="15.75" hidden="1">
      <c r="A668" s="2038"/>
      <c r="B668" s="1477"/>
      <c r="C668" s="2046"/>
      <c r="D668" s="2046"/>
      <c r="E668" s="2039" t="s">
        <v>1006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>
        <v>2932</v>
      </c>
      <c r="B670" s="1477" t="s">
        <v>490</v>
      </c>
      <c r="C670" s="2046">
        <v>3</v>
      </c>
      <c r="D670" s="2046">
        <v>2</v>
      </c>
      <c r="E670" s="2039" t="s">
        <v>509</v>
      </c>
      <c r="F670" s="2039"/>
      <c r="G670" s="2040"/>
      <c r="H670" s="2040"/>
      <c r="I670" s="2040"/>
    </row>
    <row r="671" spans="1:9" ht="40.5" hidden="1">
      <c r="A671" s="2038"/>
      <c r="B671" s="1477"/>
      <c r="C671" s="2046"/>
      <c r="D671" s="2046"/>
      <c r="E671" s="2039" t="s">
        <v>989</v>
      </c>
      <c r="F671" s="2039"/>
      <c r="G671" s="2040"/>
      <c r="H671" s="2040"/>
      <c r="I671" s="2040"/>
    </row>
    <row r="672" spans="1:9" ht="15.75" hidden="1">
      <c r="A672" s="2038"/>
      <c r="B672" s="1477"/>
      <c r="C672" s="2046"/>
      <c r="D672" s="2046"/>
      <c r="E672" s="2039" t="s">
        <v>1006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>
        <v>2940</v>
      </c>
      <c r="B674" s="1490" t="s">
        <v>490</v>
      </c>
      <c r="C674" s="2032">
        <v>4</v>
      </c>
      <c r="D674" s="2032">
        <v>0</v>
      </c>
      <c r="E674" s="2041" t="s">
        <v>511</v>
      </c>
      <c r="F674" s="2041"/>
      <c r="G674" s="2040"/>
      <c r="H674" s="2040"/>
      <c r="I674" s="2040"/>
    </row>
    <row r="675" spans="1:9" s="2044" customFormat="1" ht="0.75" hidden="1" customHeight="1">
      <c r="A675" s="2038"/>
      <c r="B675" s="1490"/>
      <c r="C675" s="2032"/>
      <c r="D675" s="2032"/>
      <c r="E675" s="2039" t="s">
        <v>194</v>
      </c>
      <c r="F675" s="2039"/>
      <c r="G675" s="2045"/>
      <c r="H675" s="2045"/>
      <c r="I675" s="2045"/>
    </row>
    <row r="676" spans="1:9" ht="15.75" hidden="1">
      <c r="A676" s="2038">
        <v>2941</v>
      </c>
      <c r="B676" s="1477" t="s">
        <v>490</v>
      </c>
      <c r="C676" s="2046">
        <v>4</v>
      </c>
      <c r="D676" s="2046">
        <v>1</v>
      </c>
      <c r="E676" s="2039" t="s">
        <v>513</v>
      </c>
      <c r="F676" s="2039"/>
      <c r="G676" s="2040"/>
      <c r="H676" s="2040"/>
      <c r="I676" s="2040"/>
    </row>
    <row r="677" spans="1:9" ht="40.5" hidden="1">
      <c r="A677" s="2038"/>
      <c r="B677" s="1477"/>
      <c r="C677" s="2046"/>
      <c r="D677" s="2046"/>
      <c r="E677" s="2039" t="s">
        <v>989</v>
      </c>
      <c r="F677" s="2039"/>
      <c r="G677" s="2040"/>
      <c r="H677" s="2040"/>
      <c r="I677" s="2040"/>
    </row>
    <row r="678" spans="1:9" ht="15.75" hidden="1">
      <c r="A678" s="2038"/>
      <c r="B678" s="1477"/>
      <c r="C678" s="2046"/>
      <c r="D678" s="2046"/>
      <c r="E678" s="2039" t="s">
        <v>1006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>
        <v>2942</v>
      </c>
      <c r="B680" s="1477" t="s">
        <v>490</v>
      </c>
      <c r="C680" s="2046">
        <v>4</v>
      </c>
      <c r="D680" s="2046">
        <v>2</v>
      </c>
      <c r="E680" s="2039" t="s">
        <v>514</v>
      </c>
      <c r="F680" s="2039"/>
      <c r="G680" s="2040"/>
      <c r="H680" s="2040"/>
      <c r="I680" s="2040"/>
    </row>
    <row r="681" spans="1:9" ht="40.5" hidden="1">
      <c r="A681" s="2038"/>
      <c r="B681" s="1477"/>
      <c r="C681" s="2046"/>
      <c r="D681" s="2046"/>
      <c r="E681" s="2039" t="s">
        <v>989</v>
      </c>
      <c r="F681" s="2039"/>
      <c r="G681" s="2040"/>
      <c r="H681" s="2040"/>
      <c r="I681" s="2040"/>
    </row>
    <row r="682" spans="1:9" ht="15.75" hidden="1">
      <c r="A682" s="2038"/>
      <c r="B682" s="1477"/>
      <c r="C682" s="2046"/>
      <c r="D682" s="2046"/>
      <c r="E682" s="2039" t="s">
        <v>1006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1001</v>
      </c>
      <c r="F684" s="2039">
        <v>4823</v>
      </c>
      <c r="G684" s="2040">
        <f>H684+I684</f>
        <v>0</v>
      </c>
      <c r="H684" s="2040">
        <f>'[7]yndameny mankap.'!F137</f>
        <v>0</v>
      </c>
      <c r="I684" s="2040"/>
    </row>
    <row r="685" spans="1:9" ht="15.75" hidden="1">
      <c r="A685" s="2038"/>
      <c r="B685" s="1477"/>
      <c r="C685" s="2046"/>
      <c r="D685" s="2046"/>
      <c r="E685" s="1757" t="s">
        <v>898</v>
      </c>
      <c r="F685" s="2039">
        <v>5122</v>
      </c>
      <c r="G685" s="2040">
        <f>H685+I685</f>
        <v>0</v>
      </c>
      <c r="H685" s="2040"/>
      <c r="I685" s="2040">
        <f>'[7]yndameny mankap.'!F156</f>
        <v>0</v>
      </c>
    </row>
    <row r="686" spans="1:9" ht="15.75" hidden="1">
      <c r="A686" s="2038">
        <v>2940</v>
      </c>
      <c r="B686" s="1477" t="s">
        <v>490</v>
      </c>
      <c r="C686" s="2046">
        <v>4</v>
      </c>
      <c r="D686" s="2046">
        <v>0</v>
      </c>
      <c r="E686" s="2069" t="s">
        <v>511</v>
      </c>
      <c r="F686" s="2039"/>
      <c r="G686" s="2040">
        <f>H686+I686</f>
        <v>0</v>
      </c>
      <c r="H686" s="2040">
        <f>H688</f>
        <v>0</v>
      </c>
      <c r="I686" s="2040"/>
    </row>
    <row r="687" spans="1:9" ht="15.75" hidden="1">
      <c r="A687" s="2038"/>
      <c r="B687" s="1477"/>
      <c r="C687" s="2046"/>
      <c r="D687" s="2046"/>
      <c r="E687" s="2053" t="s">
        <v>194</v>
      </c>
      <c r="F687" s="2039"/>
      <c r="G687" s="2040"/>
      <c r="H687" s="2040"/>
      <c r="I687" s="2040"/>
    </row>
    <row r="688" spans="1:9" ht="15.75" hidden="1">
      <c r="A688" s="2038">
        <v>2941</v>
      </c>
      <c r="B688" s="1477" t="s">
        <v>490</v>
      </c>
      <c r="C688" s="2046">
        <v>4</v>
      </c>
      <c r="D688" s="2046">
        <v>1</v>
      </c>
      <c r="E688" s="2070" t="s">
        <v>513</v>
      </c>
      <c r="F688" s="2039"/>
      <c r="G688" s="2040">
        <f>H688+I688</f>
        <v>0</v>
      </c>
      <c r="H688" s="2040">
        <f>H689</f>
        <v>0</v>
      </c>
      <c r="I688" s="2040"/>
    </row>
    <row r="689" spans="1:9" ht="15.75" hidden="1">
      <c r="A689" s="2038"/>
      <c r="B689" s="1477"/>
      <c r="C689" s="2046"/>
      <c r="D689" s="2046"/>
      <c r="E689" s="2053" t="s">
        <v>1044</v>
      </c>
      <c r="F689" s="2039">
        <v>4729</v>
      </c>
      <c r="G689" s="2040">
        <f>H689+I689</f>
        <v>0</v>
      </c>
      <c r="H689" s="2040">
        <f>'[7]barcraguyn krt.'!F127</f>
        <v>0</v>
      </c>
      <c r="I689" s="2040"/>
    </row>
    <row r="690" spans="1:9" ht="15.75" hidden="1">
      <c r="A690" s="2038"/>
      <c r="B690" s="1477"/>
      <c r="C690" s="2046"/>
      <c r="D690" s="2046"/>
      <c r="E690" s="1757" t="s">
        <v>900</v>
      </c>
      <c r="F690" s="2039">
        <v>5129</v>
      </c>
      <c r="G690" s="2040"/>
      <c r="H690" s="2040"/>
      <c r="I690" s="2040">
        <f>'[7]yndameny mankap.'!F157</f>
        <v>0</v>
      </c>
    </row>
    <row r="691" spans="1:9" ht="15" customHeight="1">
      <c r="A691" s="2038">
        <v>2950</v>
      </c>
      <c r="B691" s="1490" t="s">
        <v>490</v>
      </c>
      <c r="C691" s="2032">
        <v>5</v>
      </c>
      <c r="D691" s="2032">
        <v>0</v>
      </c>
      <c r="E691" s="2041" t="s">
        <v>516</v>
      </c>
      <c r="F691" s="2041"/>
      <c r="G691" s="2040">
        <f t="shared" ref="G691:G703" si="6">H691+I691</f>
        <v>116176.4</v>
      </c>
      <c r="H691" s="2040">
        <f>H693+H706</f>
        <v>115996.4</v>
      </c>
      <c r="I691" s="2047">
        <f>I693+I706+I726</f>
        <v>180</v>
      </c>
    </row>
    <row r="692" spans="1:9" s="2044" customFormat="1" ht="14.25" customHeight="1">
      <c r="A692" s="2038"/>
      <c r="B692" s="1490"/>
      <c r="C692" s="2032"/>
      <c r="D692" s="2032"/>
      <c r="E692" s="2039" t="s">
        <v>194</v>
      </c>
      <c r="F692" s="2039"/>
      <c r="G692" s="2045"/>
      <c r="H692" s="2045"/>
      <c r="I692" s="2042"/>
    </row>
    <row r="693" spans="1:9" ht="13.5" customHeight="1">
      <c r="A693" s="2038">
        <v>2951</v>
      </c>
      <c r="B693" s="1477" t="s">
        <v>490</v>
      </c>
      <c r="C693" s="2046">
        <v>5</v>
      </c>
      <c r="D693" s="2046">
        <v>1</v>
      </c>
      <c r="E693" s="2039" t="s">
        <v>519</v>
      </c>
      <c r="F693" s="2039"/>
      <c r="G693" s="2040">
        <f t="shared" si="6"/>
        <v>115996.4</v>
      </c>
      <c r="H693" s="2040">
        <f>H695+H696+H697+H698+H699+H700+H701+H703+H705+H728+H704+H702</f>
        <v>115996.4</v>
      </c>
      <c r="I693" s="2047">
        <f>I705</f>
        <v>0</v>
      </c>
    </row>
    <row r="694" spans="1:9" ht="18.75" customHeight="1">
      <c r="A694" s="2038"/>
      <c r="B694" s="1477"/>
      <c r="C694" s="2046"/>
      <c r="D694" s="2046"/>
      <c r="E694" s="2053" t="s">
        <v>989</v>
      </c>
      <c r="F694" s="2039"/>
      <c r="G694" s="2040"/>
      <c r="H694" s="2040"/>
      <c r="I694" s="2040"/>
    </row>
    <row r="695" spans="1:9" ht="27" hidden="1">
      <c r="A695" s="2038"/>
      <c r="B695" s="1477"/>
      <c r="C695" s="2046"/>
      <c r="D695" s="2046"/>
      <c r="E695" s="2039" t="s">
        <v>699</v>
      </c>
      <c r="F695" s="2039"/>
      <c r="G695" s="2040">
        <f t="shared" si="6"/>
        <v>0</v>
      </c>
      <c r="H695" s="2040"/>
      <c r="I695" s="2040"/>
    </row>
    <row r="696" spans="1:9" ht="15.75" hidden="1">
      <c r="A696" s="2038"/>
      <c r="B696" s="1477"/>
      <c r="C696" s="2046"/>
      <c r="D696" s="2046"/>
      <c r="E696" s="2039" t="s">
        <v>1008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48" t="s">
        <v>1045</v>
      </c>
      <c r="F697" s="2048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39" t="s">
        <v>728</v>
      </c>
      <c r="F698" s="2039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758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770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772</v>
      </c>
      <c r="F701" s="2039"/>
      <c r="G701" s="2040">
        <f t="shared" si="6"/>
        <v>0</v>
      </c>
      <c r="H701" s="2040"/>
      <c r="I701" s="2040"/>
    </row>
    <row r="702" spans="1:9" ht="15.75">
      <c r="A702" s="2038"/>
      <c r="B702" s="1477"/>
      <c r="C702" s="2046"/>
      <c r="D702" s="2046"/>
      <c r="E702" s="2039" t="s">
        <v>1026</v>
      </c>
      <c r="F702" s="2039">
        <v>4212</v>
      </c>
      <c r="G702" s="2040">
        <f>H702+I702</f>
        <v>300</v>
      </c>
      <c r="H702" s="2040">
        <f>'[7]yndam arvest erash'!F44</f>
        <v>300</v>
      </c>
      <c r="I702" s="2040"/>
    </row>
    <row r="703" spans="1:9" ht="27.75" customHeight="1">
      <c r="A703" s="2038"/>
      <c r="B703" s="1477"/>
      <c r="C703" s="2046"/>
      <c r="D703" s="2046"/>
      <c r="E703" s="2039" t="s">
        <v>1010</v>
      </c>
      <c r="F703" s="2039">
        <v>4637</v>
      </c>
      <c r="G703" s="2040">
        <f t="shared" si="6"/>
        <v>113646.39999999999</v>
      </c>
      <c r="H703" s="2040">
        <f>'[7]yndam arvest erash'!F104</f>
        <v>113646.39999999999</v>
      </c>
      <c r="I703" s="2040"/>
    </row>
    <row r="704" spans="1:9" ht="27.75" customHeight="1">
      <c r="A704" s="2038"/>
      <c r="B704" s="1477"/>
      <c r="C704" s="2046"/>
      <c r="D704" s="2046"/>
      <c r="E704" s="1758" t="s">
        <v>828</v>
      </c>
      <c r="F704" s="2039">
        <v>4655</v>
      </c>
      <c r="G704" s="2047">
        <f>H704</f>
        <v>2050</v>
      </c>
      <c r="H704" s="2047">
        <f>'[7]yndam arvest erash'!F111</f>
        <v>2050</v>
      </c>
      <c r="I704" s="2040"/>
    </row>
    <row r="705" spans="1:9" ht="15.75" customHeight="1">
      <c r="A705" s="2038"/>
      <c r="B705" s="1477"/>
      <c r="C705" s="2046"/>
      <c r="D705" s="2046"/>
      <c r="E705" s="2039" t="s">
        <v>1005</v>
      </c>
      <c r="F705" s="2039">
        <v>5113</v>
      </c>
      <c r="G705" s="2040">
        <f>H705+I705</f>
        <v>0</v>
      </c>
      <c r="H705" s="2040">
        <f>'[7]yndam arvest erash'!F137</f>
        <v>0</v>
      </c>
      <c r="I705" s="2040">
        <f>[7]marzadproc!F154</f>
        <v>0</v>
      </c>
    </row>
    <row r="706" spans="1:9" ht="9.75" hidden="1" customHeight="1">
      <c r="A706" s="2038">
        <v>2952</v>
      </c>
      <c r="B706" s="1477" t="s">
        <v>490</v>
      </c>
      <c r="C706" s="2046">
        <v>5</v>
      </c>
      <c r="D706" s="2046">
        <v>2</v>
      </c>
      <c r="E706" s="2039" t="s">
        <v>520</v>
      </c>
      <c r="F706" s="2039"/>
      <c r="G706" s="2040"/>
      <c r="H706" s="2040"/>
      <c r="I706" s="2040"/>
    </row>
    <row r="707" spans="1:9" ht="9.75" hidden="1" customHeight="1">
      <c r="A707" s="2038"/>
      <c r="B707" s="1477"/>
      <c r="C707" s="2046"/>
      <c r="D707" s="2046"/>
      <c r="E707" s="2039" t="s">
        <v>989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1006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>
        <v>2960</v>
      </c>
      <c r="B710" s="1490" t="s">
        <v>490</v>
      </c>
      <c r="C710" s="2032">
        <v>6</v>
      </c>
      <c r="D710" s="2032">
        <v>0</v>
      </c>
      <c r="E710" s="2041" t="s">
        <v>521</v>
      </c>
      <c r="F710" s="2041"/>
      <c r="G710" s="2040"/>
      <c r="H710" s="2040"/>
      <c r="I710" s="2040"/>
    </row>
    <row r="711" spans="1:9" s="2044" customFormat="1" ht="9.75" hidden="1" customHeight="1">
      <c r="A711" s="2038"/>
      <c r="B711" s="1490"/>
      <c r="C711" s="2032"/>
      <c r="D711" s="2032"/>
      <c r="E711" s="2039" t="s">
        <v>194</v>
      </c>
      <c r="F711" s="2039"/>
      <c r="G711" s="2045"/>
      <c r="H711" s="2045"/>
      <c r="I711" s="2045"/>
    </row>
    <row r="712" spans="1:9" ht="9.75" hidden="1" customHeight="1">
      <c r="A712" s="2038">
        <v>2961</v>
      </c>
      <c r="B712" s="1477" t="s">
        <v>490</v>
      </c>
      <c r="C712" s="2046">
        <v>6</v>
      </c>
      <c r="D712" s="2046">
        <v>1</v>
      </c>
      <c r="E712" s="2039" t="s">
        <v>521</v>
      </c>
      <c r="F712" s="2039"/>
      <c r="G712" s="2040"/>
      <c r="H712" s="2040"/>
      <c r="I712" s="2040"/>
    </row>
    <row r="713" spans="1:9" ht="9.75" hidden="1" customHeight="1">
      <c r="A713" s="2038"/>
      <c r="B713" s="1477"/>
      <c r="C713" s="2046"/>
      <c r="D713" s="2046"/>
      <c r="E713" s="2039" t="s">
        <v>989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1006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>
        <v>2970</v>
      </c>
      <c r="B716" s="1490" t="s">
        <v>490</v>
      </c>
      <c r="C716" s="2032">
        <v>7</v>
      </c>
      <c r="D716" s="2032">
        <v>0</v>
      </c>
      <c r="E716" s="2041" t="s">
        <v>524</v>
      </c>
      <c r="F716" s="2041"/>
      <c r="G716" s="2040"/>
      <c r="H716" s="2040"/>
      <c r="I716" s="2040"/>
    </row>
    <row r="717" spans="1:9" s="2044" customFormat="1" ht="9.75" hidden="1" customHeight="1">
      <c r="A717" s="2038"/>
      <c r="B717" s="1490"/>
      <c r="C717" s="2032"/>
      <c r="D717" s="2032"/>
      <c r="E717" s="2039" t="s">
        <v>194</v>
      </c>
      <c r="F717" s="2039"/>
      <c r="G717" s="2045"/>
      <c r="H717" s="2045"/>
      <c r="I717" s="2045"/>
    </row>
    <row r="718" spans="1:9" ht="9.75" hidden="1" customHeight="1">
      <c r="A718" s="2038">
        <v>2971</v>
      </c>
      <c r="B718" s="1477" t="s">
        <v>490</v>
      </c>
      <c r="C718" s="2046">
        <v>7</v>
      </c>
      <c r="D718" s="2046">
        <v>1</v>
      </c>
      <c r="E718" s="2039" t="s">
        <v>524</v>
      </c>
      <c r="F718" s="2039"/>
      <c r="G718" s="2040"/>
      <c r="H718" s="2040"/>
      <c r="I718" s="2040"/>
    </row>
    <row r="719" spans="1:9" ht="9.75" hidden="1" customHeight="1">
      <c r="A719" s="2038"/>
      <c r="B719" s="1477"/>
      <c r="C719" s="2046"/>
      <c r="D719" s="2046"/>
      <c r="E719" s="2039" t="s">
        <v>989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1006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>
        <v>2980</v>
      </c>
      <c r="B722" s="1490" t="s">
        <v>490</v>
      </c>
      <c r="C722" s="2032">
        <v>8</v>
      </c>
      <c r="D722" s="2032">
        <v>0</v>
      </c>
      <c r="E722" s="2041" t="s">
        <v>527</v>
      </c>
      <c r="F722" s="2041"/>
      <c r="G722" s="2040"/>
      <c r="H722" s="2040"/>
      <c r="I722" s="2040"/>
    </row>
    <row r="723" spans="1:9" s="2044" customFormat="1" ht="9.75" hidden="1" customHeight="1">
      <c r="A723" s="2038"/>
      <c r="B723" s="1490"/>
      <c r="C723" s="2032"/>
      <c r="D723" s="2032"/>
      <c r="E723" s="2039" t="s">
        <v>194</v>
      </c>
      <c r="F723" s="2039"/>
      <c r="G723" s="2045"/>
      <c r="H723" s="2045"/>
      <c r="I723" s="2045"/>
    </row>
    <row r="724" spans="1:9" ht="9.75" hidden="1" customHeight="1">
      <c r="A724" s="2038">
        <v>2981</v>
      </c>
      <c r="B724" s="1477" t="s">
        <v>490</v>
      </c>
      <c r="C724" s="2046">
        <v>8</v>
      </c>
      <c r="D724" s="2046">
        <v>1</v>
      </c>
      <c r="E724" s="2039" t="s">
        <v>527</v>
      </c>
      <c r="F724" s="2039"/>
      <c r="G724" s="2040"/>
      <c r="H724" s="2040"/>
      <c r="I724" s="2040"/>
    </row>
    <row r="725" spans="1:9" ht="9.75" hidden="1" customHeight="1">
      <c r="A725" s="2038"/>
      <c r="B725" s="1477"/>
      <c r="C725" s="2046"/>
      <c r="D725" s="2046"/>
      <c r="E725" s="2039" t="s">
        <v>989</v>
      </c>
      <c r="F725" s="2039"/>
      <c r="G725" s="2040"/>
      <c r="H725" s="2040"/>
      <c r="I725" s="2040"/>
    </row>
    <row r="726" spans="1:9" ht="20.25" customHeight="1">
      <c r="A726" s="2038"/>
      <c r="B726" s="1477"/>
      <c r="C726" s="2046"/>
      <c r="D726" s="2046"/>
      <c r="E726" s="2039" t="s">
        <v>1007</v>
      </c>
      <c r="F726" s="2039">
        <v>5134</v>
      </c>
      <c r="G726" s="2040">
        <f>H726+I726</f>
        <v>180</v>
      </c>
      <c r="H726" s="2040"/>
      <c r="I726" s="2040">
        <f>'[7]yndam arvest erash'!F150</f>
        <v>180</v>
      </c>
    </row>
    <row r="727" spans="1:9" ht="9.75" customHeight="1">
      <c r="A727" s="2038"/>
      <c r="B727" s="1477"/>
      <c r="C727" s="2046"/>
      <c r="D727" s="2046"/>
      <c r="E727" s="2039" t="s">
        <v>1006</v>
      </c>
      <c r="F727" s="2039"/>
      <c r="G727" s="2040"/>
      <c r="H727" s="2040"/>
      <c r="I727" s="2040"/>
    </row>
    <row r="728" spans="1:9" ht="18.75" customHeight="1">
      <c r="A728" s="2038"/>
      <c r="B728" s="1477"/>
      <c r="C728" s="2046"/>
      <c r="D728" s="2046"/>
      <c r="E728" s="2039" t="s">
        <v>1011</v>
      </c>
      <c r="F728" s="2039">
        <v>4657</v>
      </c>
      <c r="G728" s="2040">
        <f>H728+I728</f>
        <v>0</v>
      </c>
      <c r="H728" s="2040">
        <f>'[7]yndam arvest erash'!F113</f>
        <v>0</v>
      </c>
      <c r="I728" s="2040"/>
    </row>
    <row r="729" spans="1:9" s="2036" customFormat="1" ht="39" customHeight="1">
      <c r="A729" s="2031">
        <v>3000</v>
      </c>
      <c r="B729" s="1490" t="s">
        <v>529</v>
      </c>
      <c r="C729" s="2032">
        <v>0</v>
      </c>
      <c r="D729" s="2032">
        <v>0</v>
      </c>
      <c r="E729" s="2033" t="s">
        <v>1046</v>
      </c>
      <c r="F729" s="2033"/>
      <c r="G729" s="2047">
        <f>H729+I729</f>
        <v>5300</v>
      </c>
      <c r="H729" s="2061">
        <f>H731+H741+H747+H750+H756+H762+H768+H776+H780</f>
        <v>5300</v>
      </c>
      <c r="I729" s="2061">
        <f>I731+I741+I747+I750+I756+I762+I768+I776+I780</f>
        <v>0</v>
      </c>
    </row>
    <row r="730" spans="1:9" ht="11.25" customHeight="1">
      <c r="A730" s="2038"/>
      <c r="B730" s="1490"/>
      <c r="C730" s="2032"/>
      <c r="D730" s="2032"/>
      <c r="E730" s="2039" t="s">
        <v>191</v>
      </c>
      <c r="F730" s="2039"/>
      <c r="G730" s="2047"/>
      <c r="H730" s="2047"/>
      <c r="I730" s="2047"/>
    </row>
    <row r="731" spans="1:9" ht="15.75" hidden="1">
      <c r="A731" s="2038">
        <v>3010</v>
      </c>
      <c r="B731" s="1490" t="s">
        <v>529</v>
      </c>
      <c r="C731" s="2032">
        <v>1</v>
      </c>
      <c r="D731" s="2032">
        <v>0</v>
      </c>
      <c r="E731" s="2041" t="s">
        <v>533</v>
      </c>
      <c r="F731" s="2041"/>
      <c r="G731" s="2047">
        <f>H731+I731</f>
        <v>0</v>
      </c>
      <c r="H731" s="2047">
        <f>H733+H737</f>
        <v>0</v>
      </c>
      <c r="I731" s="2047"/>
    </row>
    <row r="732" spans="1:9" s="2044" customFormat="1" ht="10.5" hidden="1" customHeight="1">
      <c r="A732" s="2038"/>
      <c r="B732" s="1490"/>
      <c r="C732" s="2032"/>
      <c r="D732" s="2032"/>
      <c r="E732" s="2039" t="s">
        <v>194</v>
      </c>
      <c r="F732" s="2039"/>
      <c r="G732" s="2042"/>
      <c r="H732" s="2042"/>
      <c r="I732" s="2042"/>
    </row>
    <row r="733" spans="1:9" ht="15.75" hidden="1">
      <c r="A733" s="2038">
        <v>3011</v>
      </c>
      <c r="B733" s="1477" t="s">
        <v>529</v>
      </c>
      <c r="C733" s="2046">
        <v>1</v>
      </c>
      <c r="D733" s="2046">
        <v>1</v>
      </c>
      <c r="E733" s="2039" t="s">
        <v>535</v>
      </c>
      <c r="F733" s="2039"/>
      <c r="G733" s="2047"/>
      <c r="H733" s="2047"/>
      <c r="I733" s="2047"/>
    </row>
    <row r="734" spans="1:9" ht="40.5" hidden="1">
      <c r="A734" s="2038"/>
      <c r="B734" s="1477"/>
      <c r="C734" s="2046"/>
      <c r="D734" s="2046"/>
      <c r="E734" s="2039" t="s">
        <v>989</v>
      </c>
      <c r="F734" s="2039"/>
      <c r="G734" s="2047"/>
      <c r="H734" s="2047"/>
      <c r="I734" s="2047"/>
    </row>
    <row r="735" spans="1:9" ht="15.75" hidden="1">
      <c r="A735" s="2038"/>
      <c r="B735" s="1477"/>
      <c r="C735" s="2046"/>
      <c r="D735" s="2046"/>
      <c r="E735" s="2039" t="s">
        <v>1006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>
        <v>3012</v>
      </c>
      <c r="B737" s="1477" t="s">
        <v>529</v>
      </c>
      <c r="C737" s="2046">
        <v>1</v>
      </c>
      <c r="D737" s="2046">
        <v>2</v>
      </c>
      <c r="E737" s="2039" t="s">
        <v>536</v>
      </c>
      <c r="F737" s="2039"/>
      <c r="G737" s="2047"/>
      <c r="H737" s="2047"/>
      <c r="I737" s="2047"/>
    </row>
    <row r="738" spans="1:9" ht="40.5" hidden="1">
      <c r="A738" s="2038"/>
      <c r="B738" s="1477"/>
      <c r="C738" s="2046"/>
      <c r="D738" s="2046"/>
      <c r="E738" s="2039" t="s">
        <v>989</v>
      </c>
      <c r="F738" s="2039"/>
      <c r="G738" s="2047"/>
      <c r="H738" s="2047"/>
      <c r="I738" s="2047"/>
    </row>
    <row r="739" spans="1:9" ht="15.75" hidden="1">
      <c r="A739" s="2038"/>
      <c r="B739" s="1477"/>
      <c r="C739" s="2046"/>
      <c r="D739" s="2046"/>
      <c r="E739" s="2039" t="s">
        <v>1006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" hidden="1" customHeight="1">
      <c r="A741" s="2038">
        <v>3020</v>
      </c>
      <c r="B741" s="1490" t="s">
        <v>529</v>
      </c>
      <c r="C741" s="2032">
        <v>2</v>
      </c>
      <c r="D741" s="2032">
        <v>0</v>
      </c>
      <c r="E741" s="2041" t="s">
        <v>538</v>
      </c>
      <c r="F741" s="2041"/>
      <c r="G741" s="2047">
        <f>H741+I741</f>
        <v>0</v>
      </c>
      <c r="H741" s="2047">
        <f>H743</f>
        <v>0</v>
      </c>
      <c r="I741" s="2047"/>
    </row>
    <row r="742" spans="1:9" s="2044" customFormat="1" ht="10.5" hidden="1" customHeight="1">
      <c r="A742" s="2038"/>
      <c r="B742" s="1490"/>
      <c r="C742" s="2032"/>
      <c r="D742" s="2032"/>
      <c r="E742" s="2039" t="s">
        <v>194</v>
      </c>
      <c r="F742" s="2039"/>
      <c r="G742" s="2042"/>
      <c r="H742" s="2042"/>
      <c r="I742" s="2042"/>
    </row>
    <row r="743" spans="1:9" ht="15.75" hidden="1">
      <c r="A743" s="2038">
        <v>3021</v>
      </c>
      <c r="B743" s="1477" t="s">
        <v>529</v>
      </c>
      <c r="C743" s="2046">
        <v>2</v>
      </c>
      <c r="D743" s="2046">
        <v>1</v>
      </c>
      <c r="E743" s="2039" t="s">
        <v>538</v>
      </c>
      <c r="F743" s="2039"/>
      <c r="G743" s="2047"/>
      <c r="H743" s="2047"/>
      <c r="I743" s="2047"/>
    </row>
    <row r="744" spans="1:9" ht="40.5" hidden="1">
      <c r="A744" s="2038"/>
      <c r="B744" s="1477"/>
      <c r="C744" s="2046"/>
      <c r="D744" s="2046"/>
      <c r="E744" s="2039" t="s">
        <v>989</v>
      </c>
      <c r="F744" s="2039"/>
      <c r="G744" s="2047"/>
      <c r="H744" s="2047"/>
      <c r="I744" s="2047"/>
    </row>
    <row r="745" spans="1:9" ht="15.75" hidden="1">
      <c r="A745" s="2038"/>
      <c r="B745" s="1477"/>
      <c r="C745" s="2046"/>
      <c r="D745" s="2046"/>
      <c r="E745" s="2039" t="s">
        <v>1006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>
        <v>3030</v>
      </c>
      <c r="B747" s="1490" t="s">
        <v>529</v>
      </c>
      <c r="C747" s="2032">
        <v>3</v>
      </c>
      <c r="D747" s="2032">
        <v>0</v>
      </c>
      <c r="E747" s="2041" t="s">
        <v>541</v>
      </c>
      <c r="F747" s="2041"/>
      <c r="G747" s="2047">
        <f>H747+I747</f>
        <v>0</v>
      </c>
      <c r="H747" s="2047">
        <f>H749</f>
        <v>0</v>
      </c>
      <c r="I747" s="2047"/>
    </row>
    <row r="748" spans="1:9" s="2044" customFormat="1" ht="10.5" hidden="1" customHeight="1">
      <c r="A748" s="2038"/>
      <c r="B748" s="1490"/>
      <c r="C748" s="2032"/>
      <c r="D748" s="2032"/>
      <c r="E748" s="2039" t="s">
        <v>194</v>
      </c>
      <c r="F748" s="2039"/>
      <c r="G748" s="2042"/>
      <c r="H748" s="2042"/>
      <c r="I748" s="2042"/>
    </row>
    <row r="749" spans="1:9" s="2044" customFormat="1" ht="10.5" hidden="1" customHeight="1">
      <c r="A749" s="2038">
        <v>3031</v>
      </c>
      <c r="B749" s="1477" t="s">
        <v>529</v>
      </c>
      <c r="C749" s="2046">
        <v>3</v>
      </c>
      <c r="D749" s="2046">
        <v>1</v>
      </c>
      <c r="E749" s="2039" t="s">
        <v>541</v>
      </c>
      <c r="F749" s="2039"/>
      <c r="G749" s="2042"/>
      <c r="H749" s="2042"/>
      <c r="I749" s="2042"/>
    </row>
    <row r="750" spans="1:9" ht="15.75" hidden="1">
      <c r="A750" s="2038">
        <v>3040</v>
      </c>
      <c r="B750" s="1490" t="s">
        <v>529</v>
      </c>
      <c r="C750" s="2032">
        <v>4</v>
      </c>
      <c r="D750" s="2032">
        <v>0</v>
      </c>
      <c r="E750" s="2041" t="s">
        <v>544</v>
      </c>
      <c r="F750" s="2041"/>
      <c r="G750" s="2047">
        <f>H750+I750</f>
        <v>0</v>
      </c>
      <c r="H750" s="2047">
        <f>H752</f>
        <v>0</v>
      </c>
      <c r="I750" s="2047"/>
    </row>
    <row r="751" spans="1:9" s="2044" customFormat="1" ht="10.5" hidden="1" customHeight="1">
      <c r="A751" s="2038"/>
      <c r="B751" s="1490"/>
      <c r="C751" s="2032"/>
      <c r="D751" s="2032"/>
      <c r="E751" s="2039" t="s">
        <v>194</v>
      </c>
      <c r="F751" s="2039"/>
      <c r="G751" s="2042"/>
      <c r="H751" s="2042"/>
      <c r="I751" s="2042"/>
    </row>
    <row r="752" spans="1:9" ht="15.75" hidden="1">
      <c r="A752" s="2038">
        <v>3041</v>
      </c>
      <c r="B752" s="1477" t="s">
        <v>529</v>
      </c>
      <c r="C752" s="2046">
        <v>4</v>
      </c>
      <c r="D752" s="2046">
        <v>1</v>
      </c>
      <c r="E752" s="2039" t="s">
        <v>544</v>
      </c>
      <c r="F752" s="2039"/>
      <c r="G752" s="2047"/>
      <c r="H752" s="2047"/>
      <c r="I752" s="2047"/>
    </row>
    <row r="753" spans="1:9" ht="40.5" hidden="1">
      <c r="A753" s="2038"/>
      <c r="B753" s="1477"/>
      <c r="C753" s="2046"/>
      <c r="D753" s="2046"/>
      <c r="E753" s="2039" t="s">
        <v>989</v>
      </c>
      <c r="F753" s="2039"/>
      <c r="G753" s="2047"/>
      <c r="H753" s="2047"/>
      <c r="I753" s="2047"/>
    </row>
    <row r="754" spans="1:9" ht="15.75" hidden="1">
      <c r="A754" s="2038"/>
      <c r="B754" s="1477"/>
      <c r="C754" s="2046"/>
      <c r="D754" s="2046"/>
      <c r="E754" s="2039" t="s">
        <v>1006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>
        <v>3050</v>
      </c>
      <c r="B756" s="1490" t="s">
        <v>529</v>
      </c>
      <c r="C756" s="2032">
        <v>5</v>
      </c>
      <c r="D756" s="2032">
        <v>0</v>
      </c>
      <c r="E756" s="2041" t="s">
        <v>546</v>
      </c>
      <c r="F756" s="2041"/>
      <c r="G756" s="2047">
        <f>H756+I756</f>
        <v>0</v>
      </c>
      <c r="H756" s="2047">
        <f>H758</f>
        <v>0</v>
      </c>
      <c r="I756" s="2047"/>
    </row>
    <row r="757" spans="1:9" s="2044" customFormat="1" ht="10.5" hidden="1" customHeight="1">
      <c r="A757" s="2038"/>
      <c r="B757" s="1490"/>
      <c r="C757" s="2032"/>
      <c r="D757" s="2032"/>
      <c r="E757" s="2039" t="s">
        <v>194</v>
      </c>
      <c r="F757" s="2039"/>
      <c r="G757" s="2042"/>
      <c r="H757" s="2042"/>
      <c r="I757" s="2042"/>
    </row>
    <row r="758" spans="1:9" ht="15.75" hidden="1">
      <c r="A758" s="2038">
        <v>3051</v>
      </c>
      <c r="B758" s="1477" t="s">
        <v>529</v>
      </c>
      <c r="C758" s="2046">
        <v>5</v>
      </c>
      <c r="D758" s="2046">
        <v>1</v>
      </c>
      <c r="E758" s="2039" t="s">
        <v>546</v>
      </c>
      <c r="F758" s="2039"/>
      <c r="G758" s="2047"/>
      <c r="H758" s="2047"/>
      <c r="I758" s="2047"/>
    </row>
    <row r="759" spans="1:9" ht="13.5" hidden="1" customHeight="1">
      <c r="A759" s="2038"/>
      <c r="B759" s="1477"/>
      <c r="C759" s="2046"/>
      <c r="D759" s="2046"/>
      <c r="E759" s="2039" t="s">
        <v>989</v>
      </c>
      <c r="F759" s="2039"/>
      <c r="G759" s="2047"/>
      <c r="H759" s="2047"/>
      <c r="I759" s="2047"/>
    </row>
    <row r="760" spans="1:9" ht="15.75" hidden="1">
      <c r="A760" s="2038"/>
      <c r="B760" s="1477"/>
      <c r="C760" s="2046"/>
      <c r="D760" s="2046"/>
      <c r="E760" s="2039" t="s">
        <v>1006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>
        <v>3060</v>
      </c>
      <c r="B762" s="1490" t="s">
        <v>529</v>
      </c>
      <c r="C762" s="2032">
        <v>6</v>
      </c>
      <c r="D762" s="2032">
        <v>0</v>
      </c>
      <c r="E762" s="2041" t="s">
        <v>549</v>
      </c>
      <c r="F762" s="2041"/>
      <c r="G762" s="2047">
        <f>H762+I762</f>
        <v>0</v>
      </c>
      <c r="H762" s="2047">
        <f>H764</f>
        <v>0</v>
      </c>
      <c r="I762" s="2047"/>
    </row>
    <row r="763" spans="1:9" s="2044" customFormat="1" ht="10.5" hidden="1" customHeight="1">
      <c r="A763" s="2038"/>
      <c r="B763" s="1490"/>
      <c r="C763" s="2032"/>
      <c r="D763" s="2032"/>
      <c r="E763" s="2039" t="s">
        <v>194</v>
      </c>
      <c r="F763" s="2039"/>
      <c r="G763" s="2042"/>
      <c r="H763" s="2042"/>
      <c r="I763" s="2042"/>
    </row>
    <row r="764" spans="1:9" ht="15.75" hidden="1">
      <c r="A764" s="2038">
        <v>3061</v>
      </c>
      <c r="B764" s="1477" t="s">
        <v>529</v>
      </c>
      <c r="C764" s="2046">
        <v>6</v>
      </c>
      <c r="D764" s="2046">
        <v>1</v>
      </c>
      <c r="E764" s="2039" t="s">
        <v>549</v>
      </c>
      <c r="F764" s="2039"/>
      <c r="G764" s="2047"/>
      <c r="H764" s="2047"/>
      <c r="I764" s="2047"/>
    </row>
    <row r="765" spans="1:9" ht="40.5" hidden="1">
      <c r="A765" s="2038"/>
      <c r="B765" s="1477"/>
      <c r="C765" s="2046"/>
      <c r="D765" s="2046"/>
      <c r="E765" s="2039" t="s">
        <v>989</v>
      </c>
      <c r="F765" s="2039"/>
      <c r="G765" s="2047"/>
      <c r="H765" s="2047"/>
      <c r="I765" s="2047"/>
    </row>
    <row r="766" spans="1:9" ht="15.75" hidden="1">
      <c r="A766" s="2038"/>
      <c r="B766" s="1477"/>
      <c r="C766" s="2046"/>
      <c r="D766" s="2046"/>
      <c r="E766" s="2039" t="s">
        <v>1006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27">
      <c r="A768" s="2038">
        <v>3070</v>
      </c>
      <c r="B768" s="1490" t="s">
        <v>529</v>
      </c>
      <c r="C768" s="2032">
        <v>7</v>
      </c>
      <c r="D768" s="2032">
        <v>0</v>
      </c>
      <c r="E768" s="2041" t="s">
        <v>551</v>
      </c>
      <c r="F768" s="2041"/>
      <c r="G768" s="2047">
        <f>H768+I768</f>
        <v>5300</v>
      </c>
      <c r="H768" s="2047">
        <f>H770</f>
        <v>5300</v>
      </c>
      <c r="I768" s="2047"/>
    </row>
    <row r="769" spans="1:9" s="2044" customFormat="1" ht="10.5" customHeight="1">
      <c r="A769" s="2038"/>
      <c r="B769" s="1490"/>
      <c r="C769" s="2032"/>
      <c r="D769" s="2032"/>
      <c r="E769" s="2039" t="s">
        <v>194</v>
      </c>
      <c r="F769" s="2039"/>
      <c r="G769" s="2042"/>
      <c r="H769" s="2042"/>
      <c r="I769" s="2042"/>
    </row>
    <row r="770" spans="1:9" ht="27">
      <c r="A770" s="2038">
        <v>3071</v>
      </c>
      <c r="B770" s="1477" t="s">
        <v>529</v>
      </c>
      <c r="C770" s="2046">
        <v>7</v>
      </c>
      <c r="D770" s="2046">
        <v>1</v>
      </c>
      <c r="E770" s="2039" t="s">
        <v>551</v>
      </c>
      <c r="F770" s="2039"/>
      <c r="G770" s="2047">
        <f>H770+I770</f>
        <v>5300</v>
      </c>
      <c r="H770" s="2047">
        <f>H774+H775+H772+H773</f>
        <v>5300</v>
      </c>
      <c r="I770" s="2047"/>
    </row>
    <row r="771" spans="1:9" ht="20.25" customHeight="1">
      <c r="A771" s="2038"/>
      <c r="B771" s="1477"/>
      <c r="C771" s="2046"/>
      <c r="D771" s="2046"/>
      <c r="E771" s="2039" t="s">
        <v>989</v>
      </c>
      <c r="F771" s="2039"/>
      <c r="G771" s="2047"/>
      <c r="H771" s="2047"/>
      <c r="I771" s="2047"/>
    </row>
    <row r="772" spans="1:9" ht="12.75" customHeight="1">
      <c r="A772" s="2038"/>
      <c r="B772" s="1477"/>
      <c r="C772" s="2046"/>
      <c r="D772" s="2046"/>
      <c r="E772" s="2039" t="s">
        <v>997</v>
      </c>
      <c r="F772" s="2039">
        <v>4239</v>
      </c>
      <c r="G772" s="2047">
        <f>H772+I772</f>
        <v>1000</v>
      </c>
      <c r="H772" s="2047">
        <f>'[7]soc ogn'!F62</f>
        <v>1000</v>
      </c>
      <c r="I772" s="2047"/>
    </row>
    <row r="773" spans="1:9" ht="12.75" customHeight="1">
      <c r="A773" s="2038"/>
      <c r="B773" s="1477"/>
      <c r="C773" s="2046"/>
      <c r="D773" s="2046"/>
      <c r="E773" s="2039" t="s">
        <v>1047</v>
      </c>
      <c r="F773" s="2039">
        <v>4267</v>
      </c>
      <c r="G773" s="2047">
        <f>H773+I773</f>
        <v>0</v>
      </c>
      <c r="H773" s="2047">
        <f>'[7]soc ogn'!F75</f>
        <v>0</v>
      </c>
      <c r="I773" s="2047"/>
    </row>
    <row r="774" spans="1:9" ht="12" customHeight="1">
      <c r="A774" s="2038"/>
      <c r="B774" s="1477"/>
      <c r="C774" s="2046"/>
      <c r="D774" s="2046"/>
      <c r="E774" s="2039" t="s">
        <v>1035</v>
      </c>
      <c r="F774" s="2039">
        <v>4729</v>
      </c>
      <c r="G774" s="2047">
        <f>H774+I774</f>
        <v>4300</v>
      </c>
      <c r="H774" s="2047">
        <f>'[7]soc ogn'!F127</f>
        <v>4300</v>
      </c>
      <c r="I774" s="2047"/>
    </row>
    <row r="775" spans="1:9" ht="24.75" hidden="1" customHeight="1">
      <c r="A775" s="2038"/>
      <c r="B775" s="1477"/>
      <c r="C775" s="2046"/>
      <c r="D775" s="2046"/>
      <c r="E775" s="2039" t="s">
        <v>1048</v>
      </c>
      <c r="F775" s="2039">
        <v>4819</v>
      </c>
      <c r="G775" s="2040">
        <f>H775+I775</f>
        <v>0</v>
      </c>
      <c r="H775" s="2040">
        <f>'[7]nvir. b`h'!F133</f>
        <v>0</v>
      </c>
      <c r="I775" s="2040"/>
    </row>
    <row r="776" spans="1:9" ht="16.5" hidden="1" customHeight="1">
      <c r="A776" s="2038">
        <v>3080</v>
      </c>
      <c r="B776" s="1490" t="s">
        <v>529</v>
      </c>
      <c r="C776" s="2032">
        <v>8</v>
      </c>
      <c r="D776" s="2032">
        <v>0</v>
      </c>
      <c r="E776" s="2041" t="s">
        <v>553</v>
      </c>
      <c r="F776" s="2041"/>
      <c r="G776" s="2040">
        <f>H776+I776</f>
        <v>0</v>
      </c>
      <c r="H776" s="2040">
        <f>H778</f>
        <v>0</v>
      </c>
      <c r="I776" s="2040"/>
    </row>
    <row r="777" spans="1:9" s="2044" customFormat="1" ht="16.5" hidden="1" customHeight="1">
      <c r="A777" s="2038"/>
      <c r="B777" s="1490"/>
      <c r="C777" s="2032"/>
      <c r="D777" s="2032"/>
      <c r="E777" s="2039" t="s">
        <v>194</v>
      </c>
      <c r="F777" s="2039"/>
      <c r="G777" s="2045"/>
      <c r="H777" s="2045"/>
      <c r="I777" s="2045"/>
    </row>
    <row r="778" spans="1:9" ht="16.5" hidden="1" customHeight="1">
      <c r="A778" s="2038">
        <v>3081</v>
      </c>
      <c r="B778" s="1477" t="s">
        <v>529</v>
      </c>
      <c r="C778" s="2046">
        <v>8</v>
      </c>
      <c r="D778" s="2046">
        <v>1</v>
      </c>
      <c r="E778" s="2039" t="s">
        <v>553</v>
      </c>
      <c r="F778" s="2039"/>
      <c r="G778" s="2040"/>
      <c r="H778" s="2040"/>
      <c r="I778" s="2040"/>
    </row>
    <row r="779" spans="1:9" s="2044" customFormat="1" ht="16.5" hidden="1" customHeight="1">
      <c r="A779" s="2038"/>
      <c r="B779" s="1490"/>
      <c r="C779" s="2032"/>
      <c r="D779" s="2032"/>
      <c r="E779" s="2039" t="s">
        <v>194</v>
      </c>
      <c r="F779" s="2039"/>
      <c r="G779" s="2045"/>
      <c r="H779" s="2045"/>
      <c r="I779" s="2045"/>
    </row>
    <row r="780" spans="1:9" ht="16.5" hidden="1" customHeight="1">
      <c r="A780" s="2038">
        <v>3090</v>
      </c>
      <c r="B780" s="1490" t="s">
        <v>529</v>
      </c>
      <c r="C780" s="2071">
        <v>9</v>
      </c>
      <c r="D780" s="2032">
        <v>0</v>
      </c>
      <c r="E780" s="2041" t="s">
        <v>557</v>
      </c>
      <c r="F780" s="2041"/>
      <c r="G780" s="2040">
        <f>H780+I780</f>
        <v>0</v>
      </c>
      <c r="H780" s="2040">
        <f>H782+H786</f>
        <v>0</v>
      </c>
      <c r="I780" s="2040"/>
    </row>
    <row r="781" spans="1:9" s="2044" customFormat="1" ht="16.5" hidden="1" customHeight="1">
      <c r="A781" s="2038"/>
      <c r="B781" s="1490"/>
      <c r="C781" s="2032"/>
      <c r="D781" s="2032"/>
      <c r="E781" s="2039" t="s">
        <v>194</v>
      </c>
      <c r="F781" s="2039"/>
      <c r="G781" s="2045"/>
      <c r="H781" s="2045"/>
      <c r="I781" s="2045"/>
    </row>
    <row r="782" spans="1:9" ht="16.5" hidden="1" customHeight="1">
      <c r="A782" s="2038">
        <v>3091</v>
      </c>
      <c r="B782" s="1477" t="s">
        <v>529</v>
      </c>
      <c r="C782" s="2031">
        <v>9</v>
      </c>
      <c r="D782" s="2046">
        <v>1</v>
      </c>
      <c r="E782" s="2039" t="s">
        <v>557</v>
      </c>
      <c r="F782" s="2039"/>
      <c r="G782" s="2040"/>
      <c r="H782" s="2040"/>
      <c r="I782" s="2040"/>
    </row>
    <row r="783" spans="1:9" ht="16.5" hidden="1" customHeight="1">
      <c r="A783" s="2038"/>
      <c r="B783" s="1477"/>
      <c r="C783" s="2046"/>
      <c r="D783" s="2046"/>
      <c r="E783" s="2039" t="s">
        <v>989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1006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>
        <v>3092</v>
      </c>
      <c r="B786" s="1477" t="s">
        <v>529</v>
      </c>
      <c r="C786" s="2031">
        <v>9</v>
      </c>
      <c r="D786" s="2046">
        <v>2</v>
      </c>
      <c r="E786" s="2039" t="s">
        <v>559</v>
      </c>
      <c r="F786" s="2039"/>
      <c r="G786" s="2040"/>
      <c r="H786" s="2040"/>
      <c r="I786" s="2040"/>
    </row>
    <row r="787" spans="1:9" ht="16.5" hidden="1" customHeight="1">
      <c r="A787" s="2038"/>
      <c r="B787" s="1477"/>
      <c r="C787" s="2046"/>
      <c r="D787" s="2046"/>
      <c r="E787" s="2039" t="s">
        <v>989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1006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s="2036" customFormat="1" ht="15" customHeight="1">
      <c r="A790" s="2031">
        <v>3100</v>
      </c>
      <c r="B790" s="1490" t="s">
        <v>561</v>
      </c>
      <c r="C790" s="1490" t="s">
        <v>188</v>
      </c>
      <c r="D790" s="1490" t="s">
        <v>188</v>
      </c>
      <c r="E790" s="2072" t="s">
        <v>1049</v>
      </c>
      <c r="F790" s="2072"/>
      <c r="G790" s="2047">
        <f>H790+I790-[7]ekamut!F124</f>
        <v>50000</v>
      </c>
      <c r="H790" s="2034">
        <f>H792</f>
        <v>150000</v>
      </c>
      <c r="I790" s="2034"/>
    </row>
    <row r="791" spans="1:9" ht="15.75" customHeight="1">
      <c r="A791" s="2038"/>
      <c r="B791" s="1490"/>
      <c r="C791" s="2032"/>
      <c r="D791" s="2032"/>
      <c r="E791" s="2039" t="s">
        <v>191</v>
      </c>
      <c r="F791" s="2039"/>
      <c r="G791" s="2047"/>
      <c r="H791" s="2047"/>
      <c r="I791" s="2047"/>
    </row>
    <row r="792" spans="1:9" ht="13.5" customHeight="1">
      <c r="A792" s="2038">
        <v>3110</v>
      </c>
      <c r="B792" s="2073" t="s">
        <v>561</v>
      </c>
      <c r="C792" s="2073" t="s">
        <v>13</v>
      </c>
      <c r="D792" s="2073" t="s">
        <v>188</v>
      </c>
      <c r="E792" s="2058" t="s">
        <v>563</v>
      </c>
      <c r="F792" s="2058"/>
      <c r="G792" s="1577">
        <f>H792+I792-[7]ekamut!F124</f>
        <v>50000</v>
      </c>
      <c r="H792" s="2047">
        <f>H794</f>
        <v>150000</v>
      </c>
      <c r="I792" s="2047">
        <f>I794</f>
        <v>0</v>
      </c>
    </row>
    <row r="793" spans="1:9" s="2044" customFormat="1" ht="15.75">
      <c r="A793" s="2038"/>
      <c r="B793" s="1490"/>
      <c r="C793" s="2032"/>
      <c r="D793" s="2032"/>
      <c r="E793" s="2039" t="s">
        <v>194</v>
      </c>
      <c r="F793" s="2039"/>
      <c r="G793" s="2042"/>
      <c r="H793" s="2042"/>
      <c r="I793" s="2042"/>
    </row>
    <row r="794" spans="1:9" ht="15.75">
      <c r="A794" s="2038">
        <v>3112</v>
      </c>
      <c r="B794" s="2073" t="s">
        <v>561</v>
      </c>
      <c r="C794" s="2073" t="s">
        <v>13</v>
      </c>
      <c r="D794" s="2073" t="s">
        <v>182</v>
      </c>
      <c r="E794" s="2059" t="s">
        <v>564</v>
      </c>
      <c r="F794" s="2059"/>
      <c r="G794" s="2047">
        <f>H794+I794-[7]ekamut!F124</f>
        <v>50000</v>
      </c>
      <c r="H794" s="2047">
        <f>H796</f>
        <v>150000</v>
      </c>
      <c r="I794" s="2047">
        <f>I796</f>
        <v>0</v>
      </c>
    </row>
    <row r="795" spans="1:9" ht="12.75" customHeight="1">
      <c r="A795" s="2038"/>
      <c r="B795" s="1477"/>
      <c r="C795" s="2046"/>
      <c r="D795" s="2046"/>
      <c r="E795" s="2053" t="s">
        <v>989</v>
      </c>
      <c r="F795" s="2039"/>
      <c r="G795" s="2047"/>
      <c r="H795" s="2047"/>
      <c r="I795" s="2047"/>
    </row>
    <row r="796" spans="1:9" ht="15" customHeight="1">
      <c r="A796" s="2038"/>
      <c r="B796" s="1477"/>
      <c r="C796" s="2046"/>
      <c r="D796" s="2046"/>
      <c r="E796" s="2039" t="s">
        <v>1050</v>
      </c>
      <c r="F796" s="2039">
        <v>4891</v>
      </c>
      <c r="G796" s="2047">
        <f>H796+I796-[7]ekamut!F124</f>
        <v>50000</v>
      </c>
      <c r="H796" s="2047">
        <f>'[7]gorc caxs'!G307</f>
        <v>150000</v>
      </c>
      <c r="I796" s="2047"/>
    </row>
    <row r="797" spans="1:9" ht="15.75" hidden="1">
      <c r="A797" s="2074"/>
      <c r="B797" s="2075"/>
      <c r="C797" s="2046"/>
      <c r="D797" s="2076"/>
      <c r="E797" s="2077" t="s">
        <v>1006</v>
      </c>
      <c r="F797" s="2077"/>
      <c r="G797" s="2078"/>
      <c r="H797" s="2079"/>
      <c r="I797" s="2080"/>
    </row>
    <row r="798" spans="1:9" ht="17.25" hidden="1" customHeight="1">
      <c r="A798" s="2081"/>
      <c r="B798" s="2082"/>
      <c r="C798" s="2083"/>
      <c r="D798" s="2084"/>
      <c r="E798" s="2085" t="s">
        <v>1006</v>
      </c>
      <c r="F798" s="2086"/>
      <c r="G798" s="2087"/>
      <c r="H798" s="2088"/>
      <c r="I798" s="2089"/>
    </row>
    <row r="799" spans="1:9">
      <c r="B799" s="2091"/>
      <c r="C799" s="2092"/>
      <c r="D799" s="2093"/>
    </row>
    <row r="800" spans="1:9">
      <c r="B800" s="2096"/>
      <c r="C800" s="2092"/>
      <c r="D800" s="2093"/>
    </row>
    <row r="801" spans="2:6">
      <c r="B801" s="2096"/>
      <c r="C801" s="2092"/>
      <c r="D801" s="2093"/>
      <c r="E801" s="2004"/>
      <c r="F801" s="2004"/>
    </row>
    <row r="802" spans="2:6">
      <c r="B802" s="2096"/>
      <c r="C802" s="2097"/>
      <c r="D802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H76" sqref="H76"/>
    </sheetView>
  </sheetViews>
  <sheetFormatPr defaultRowHeight="12.75"/>
  <cols>
    <col min="1" max="1" width="5.5703125" style="1809" customWidth="1"/>
    <col min="2" max="2" width="34.140625" style="1809" customWidth="1"/>
    <col min="3" max="3" width="13" style="1809" customWidth="1"/>
    <col min="4" max="4" width="14.85546875" style="1809" customWidth="1"/>
    <col min="5" max="5" width="14.42578125" style="1809" customWidth="1"/>
    <col min="6" max="6" width="16.42578125" style="1809" customWidth="1"/>
    <col min="7" max="7" width="11.28515625" style="1809" customWidth="1"/>
    <col min="8" max="8" width="15.140625" style="1809" customWidth="1"/>
    <col min="9" max="9" width="14.42578125" style="1809" customWidth="1"/>
    <col min="10" max="256" width="9.140625" style="1809"/>
    <col min="257" max="257" width="5.5703125" style="1809" customWidth="1"/>
    <col min="258" max="258" width="34.140625" style="1809" customWidth="1"/>
    <col min="259" max="259" width="13" style="1809" customWidth="1"/>
    <col min="260" max="260" width="14.85546875" style="1809" customWidth="1"/>
    <col min="261" max="261" width="14.42578125" style="1809" customWidth="1"/>
    <col min="262" max="262" width="16.42578125" style="1809" customWidth="1"/>
    <col min="263" max="263" width="11.28515625" style="1809" customWidth="1"/>
    <col min="264" max="264" width="15.140625" style="1809" customWidth="1"/>
    <col min="265" max="265" width="14.42578125" style="1809" customWidth="1"/>
    <col min="266" max="512" width="9.140625" style="1809"/>
    <col min="513" max="513" width="5.5703125" style="1809" customWidth="1"/>
    <col min="514" max="514" width="34.140625" style="1809" customWidth="1"/>
    <col min="515" max="515" width="13" style="1809" customWidth="1"/>
    <col min="516" max="516" width="14.85546875" style="1809" customWidth="1"/>
    <col min="517" max="517" width="14.42578125" style="1809" customWidth="1"/>
    <col min="518" max="518" width="16.42578125" style="1809" customWidth="1"/>
    <col min="519" max="519" width="11.28515625" style="1809" customWidth="1"/>
    <col min="520" max="520" width="15.140625" style="1809" customWidth="1"/>
    <col min="521" max="521" width="14.42578125" style="1809" customWidth="1"/>
    <col min="522" max="768" width="9.140625" style="1809"/>
    <col min="769" max="769" width="5.5703125" style="1809" customWidth="1"/>
    <col min="770" max="770" width="34.140625" style="1809" customWidth="1"/>
    <col min="771" max="771" width="13" style="1809" customWidth="1"/>
    <col min="772" max="772" width="14.85546875" style="1809" customWidth="1"/>
    <col min="773" max="773" width="14.42578125" style="1809" customWidth="1"/>
    <col min="774" max="774" width="16.42578125" style="1809" customWidth="1"/>
    <col min="775" max="775" width="11.28515625" style="1809" customWidth="1"/>
    <col min="776" max="776" width="15.140625" style="1809" customWidth="1"/>
    <col min="777" max="777" width="14.42578125" style="1809" customWidth="1"/>
    <col min="778" max="1024" width="9.140625" style="1809"/>
    <col min="1025" max="1025" width="5.5703125" style="1809" customWidth="1"/>
    <col min="1026" max="1026" width="34.140625" style="1809" customWidth="1"/>
    <col min="1027" max="1027" width="13" style="1809" customWidth="1"/>
    <col min="1028" max="1028" width="14.85546875" style="1809" customWidth="1"/>
    <col min="1029" max="1029" width="14.42578125" style="1809" customWidth="1"/>
    <col min="1030" max="1030" width="16.42578125" style="1809" customWidth="1"/>
    <col min="1031" max="1031" width="11.28515625" style="1809" customWidth="1"/>
    <col min="1032" max="1032" width="15.140625" style="1809" customWidth="1"/>
    <col min="1033" max="1033" width="14.42578125" style="1809" customWidth="1"/>
    <col min="1034" max="1280" width="9.140625" style="1809"/>
    <col min="1281" max="1281" width="5.5703125" style="1809" customWidth="1"/>
    <col min="1282" max="1282" width="34.140625" style="1809" customWidth="1"/>
    <col min="1283" max="1283" width="13" style="1809" customWidth="1"/>
    <col min="1284" max="1284" width="14.85546875" style="1809" customWidth="1"/>
    <col min="1285" max="1285" width="14.42578125" style="1809" customWidth="1"/>
    <col min="1286" max="1286" width="16.42578125" style="1809" customWidth="1"/>
    <col min="1287" max="1287" width="11.28515625" style="1809" customWidth="1"/>
    <col min="1288" max="1288" width="15.140625" style="1809" customWidth="1"/>
    <col min="1289" max="1289" width="14.42578125" style="1809" customWidth="1"/>
    <col min="1290" max="1536" width="9.140625" style="1809"/>
    <col min="1537" max="1537" width="5.5703125" style="1809" customWidth="1"/>
    <col min="1538" max="1538" width="34.140625" style="1809" customWidth="1"/>
    <col min="1539" max="1539" width="13" style="1809" customWidth="1"/>
    <col min="1540" max="1540" width="14.85546875" style="1809" customWidth="1"/>
    <col min="1541" max="1541" width="14.42578125" style="1809" customWidth="1"/>
    <col min="1542" max="1542" width="16.42578125" style="1809" customWidth="1"/>
    <col min="1543" max="1543" width="11.28515625" style="1809" customWidth="1"/>
    <col min="1544" max="1544" width="15.140625" style="1809" customWidth="1"/>
    <col min="1545" max="1545" width="14.42578125" style="1809" customWidth="1"/>
    <col min="1546" max="1792" width="9.140625" style="1809"/>
    <col min="1793" max="1793" width="5.5703125" style="1809" customWidth="1"/>
    <col min="1794" max="1794" width="34.140625" style="1809" customWidth="1"/>
    <col min="1795" max="1795" width="13" style="1809" customWidth="1"/>
    <col min="1796" max="1796" width="14.85546875" style="1809" customWidth="1"/>
    <col min="1797" max="1797" width="14.42578125" style="1809" customWidth="1"/>
    <col min="1798" max="1798" width="16.42578125" style="1809" customWidth="1"/>
    <col min="1799" max="1799" width="11.28515625" style="1809" customWidth="1"/>
    <col min="1800" max="1800" width="15.140625" style="1809" customWidth="1"/>
    <col min="1801" max="1801" width="14.42578125" style="1809" customWidth="1"/>
    <col min="1802" max="2048" width="9.140625" style="1809"/>
    <col min="2049" max="2049" width="5.5703125" style="1809" customWidth="1"/>
    <col min="2050" max="2050" width="34.140625" style="1809" customWidth="1"/>
    <col min="2051" max="2051" width="13" style="1809" customWidth="1"/>
    <col min="2052" max="2052" width="14.85546875" style="1809" customWidth="1"/>
    <col min="2053" max="2053" width="14.42578125" style="1809" customWidth="1"/>
    <col min="2054" max="2054" width="16.42578125" style="1809" customWidth="1"/>
    <col min="2055" max="2055" width="11.28515625" style="1809" customWidth="1"/>
    <col min="2056" max="2056" width="15.140625" style="1809" customWidth="1"/>
    <col min="2057" max="2057" width="14.42578125" style="1809" customWidth="1"/>
    <col min="2058" max="2304" width="9.140625" style="1809"/>
    <col min="2305" max="2305" width="5.5703125" style="1809" customWidth="1"/>
    <col min="2306" max="2306" width="34.140625" style="1809" customWidth="1"/>
    <col min="2307" max="2307" width="13" style="1809" customWidth="1"/>
    <col min="2308" max="2308" width="14.85546875" style="1809" customWidth="1"/>
    <col min="2309" max="2309" width="14.42578125" style="1809" customWidth="1"/>
    <col min="2310" max="2310" width="16.42578125" style="1809" customWidth="1"/>
    <col min="2311" max="2311" width="11.28515625" style="1809" customWidth="1"/>
    <col min="2312" max="2312" width="15.140625" style="1809" customWidth="1"/>
    <col min="2313" max="2313" width="14.42578125" style="1809" customWidth="1"/>
    <col min="2314" max="2560" width="9.140625" style="1809"/>
    <col min="2561" max="2561" width="5.5703125" style="1809" customWidth="1"/>
    <col min="2562" max="2562" width="34.140625" style="1809" customWidth="1"/>
    <col min="2563" max="2563" width="13" style="1809" customWidth="1"/>
    <col min="2564" max="2564" width="14.85546875" style="1809" customWidth="1"/>
    <col min="2565" max="2565" width="14.42578125" style="1809" customWidth="1"/>
    <col min="2566" max="2566" width="16.42578125" style="1809" customWidth="1"/>
    <col min="2567" max="2567" width="11.28515625" style="1809" customWidth="1"/>
    <col min="2568" max="2568" width="15.140625" style="1809" customWidth="1"/>
    <col min="2569" max="2569" width="14.42578125" style="1809" customWidth="1"/>
    <col min="2570" max="2816" width="9.140625" style="1809"/>
    <col min="2817" max="2817" width="5.5703125" style="1809" customWidth="1"/>
    <col min="2818" max="2818" width="34.140625" style="1809" customWidth="1"/>
    <col min="2819" max="2819" width="13" style="1809" customWidth="1"/>
    <col min="2820" max="2820" width="14.85546875" style="1809" customWidth="1"/>
    <col min="2821" max="2821" width="14.42578125" style="1809" customWidth="1"/>
    <col min="2822" max="2822" width="16.42578125" style="1809" customWidth="1"/>
    <col min="2823" max="2823" width="11.28515625" style="1809" customWidth="1"/>
    <col min="2824" max="2824" width="15.140625" style="1809" customWidth="1"/>
    <col min="2825" max="2825" width="14.42578125" style="1809" customWidth="1"/>
    <col min="2826" max="3072" width="9.140625" style="1809"/>
    <col min="3073" max="3073" width="5.5703125" style="1809" customWidth="1"/>
    <col min="3074" max="3074" width="34.140625" style="1809" customWidth="1"/>
    <col min="3075" max="3075" width="13" style="1809" customWidth="1"/>
    <col min="3076" max="3076" width="14.85546875" style="1809" customWidth="1"/>
    <col min="3077" max="3077" width="14.42578125" style="1809" customWidth="1"/>
    <col min="3078" max="3078" width="16.42578125" style="1809" customWidth="1"/>
    <col min="3079" max="3079" width="11.28515625" style="1809" customWidth="1"/>
    <col min="3080" max="3080" width="15.140625" style="1809" customWidth="1"/>
    <col min="3081" max="3081" width="14.42578125" style="1809" customWidth="1"/>
    <col min="3082" max="3328" width="9.140625" style="1809"/>
    <col min="3329" max="3329" width="5.5703125" style="1809" customWidth="1"/>
    <col min="3330" max="3330" width="34.140625" style="1809" customWidth="1"/>
    <col min="3331" max="3331" width="13" style="1809" customWidth="1"/>
    <col min="3332" max="3332" width="14.85546875" style="1809" customWidth="1"/>
    <col min="3333" max="3333" width="14.42578125" style="1809" customWidth="1"/>
    <col min="3334" max="3334" width="16.42578125" style="1809" customWidth="1"/>
    <col min="3335" max="3335" width="11.28515625" style="1809" customWidth="1"/>
    <col min="3336" max="3336" width="15.140625" style="1809" customWidth="1"/>
    <col min="3337" max="3337" width="14.42578125" style="1809" customWidth="1"/>
    <col min="3338" max="3584" width="9.140625" style="1809"/>
    <col min="3585" max="3585" width="5.5703125" style="1809" customWidth="1"/>
    <col min="3586" max="3586" width="34.140625" style="1809" customWidth="1"/>
    <col min="3587" max="3587" width="13" style="1809" customWidth="1"/>
    <col min="3588" max="3588" width="14.85546875" style="1809" customWidth="1"/>
    <col min="3589" max="3589" width="14.42578125" style="1809" customWidth="1"/>
    <col min="3590" max="3590" width="16.42578125" style="1809" customWidth="1"/>
    <col min="3591" max="3591" width="11.28515625" style="1809" customWidth="1"/>
    <col min="3592" max="3592" width="15.140625" style="1809" customWidth="1"/>
    <col min="3593" max="3593" width="14.42578125" style="1809" customWidth="1"/>
    <col min="3594" max="3840" width="9.140625" style="1809"/>
    <col min="3841" max="3841" width="5.5703125" style="1809" customWidth="1"/>
    <col min="3842" max="3842" width="34.140625" style="1809" customWidth="1"/>
    <col min="3843" max="3843" width="13" style="1809" customWidth="1"/>
    <col min="3844" max="3844" width="14.85546875" style="1809" customWidth="1"/>
    <col min="3845" max="3845" width="14.42578125" style="1809" customWidth="1"/>
    <col min="3846" max="3846" width="16.42578125" style="1809" customWidth="1"/>
    <col min="3847" max="3847" width="11.28515625" style="1809" customWidth="1"/>
    <col min="3848" max="3848" width="15.140625" style="1809" customWidth="1"/>
    <col min="3849" max="3849" width="14.42578125" style="1809" customWidth="1"/>
    <col min="3850" max="4096" width="9.140625" style="1809"/>
    <col min="4097" max="4097" width="5.5703125" style="1809" customWidth="1"/>
    <col min="4098" max="4098" width="34.140625" style="1809" customWidth="1"/>
    <col min="4099" max="4099" width="13" style="1809" customWidth="1"/>
    <col min="4100" max="4100" width="14.85546875" style="1809" customWidth="1"/>
    <col min="4101" max="4101" width="14.42578125" style="1809" customWidth="1"/>
    <col min="4102" max="4102" width="16.42578125" style="1809" customWidth="1"/>
    <col min="4103" max="4103" width="11.28515625" style="1809" customWidth="1"/>
    <col min="4104" max="4104" width="15.140625" style="1809" customWidth="1"/>
    <col min="4105" max="4105" width="14.42578125" style="1809" customWidth="1"/>
    <col min="4106" max="4352" width="9.140625" style="1809"/>
    <col min="4353" max="4353" width="5.5703125" style="1809" customWidth="1"/>
    <col min="4354" max="4354" width="34.140625" style="1809" customWidth="1"/>
    <col min="4355" max="4355" width="13" style="1809" customWidth="1"/>
    <col min="4356" max="4356" width="14.85546875" style="1809" customWidth="1"/>
    <col min="4357" max="4357" width="14.42578125" style="1809" customWidth="1"/>
    <col min="4358" max="4358" width="16.42578125" style="1809" customWidth="1"/>
    <col min="4359" max="4359" width="11.28515625" style="1809" customWidth="1"/>
    <col min="4360" max="4360" width="15.140625" style="1809" customWidth="1"/>
    <col min="4361" max="4361" width="14.42578125" style="1809" customWidth="1"/>
    <col min="4362" max="4608" width="9.140625" style="1809"/>
    <col min="4609" max="4609" width="5.5703125" style="1809" customWidth="1"/>
    <col min="4610" max="4610" width="34.140625" style="1809" customWidth="1"/>
    <col min="4611" max="4611" width="13" style="1809" customWidth="1"/>
    <col min="4612" max="4612" width="14.85546875" style="1809" customWidth="1"/>
    <col min="4613" max="4613" width="14.42578125" style="1809" customWidth="1"/>
    <col min="4614" max="4614" width="16.42578125" style="1809" customWidth="1"/>
    <col min="4615" max="4615" width="11.28515625" style="1809" customWidth="1"/>
    <col min="4616" max="4616" width="15.140625" style="1809" customWidth="1"/>
    <col min="4617" max="4617" width="14.42578125" style="1809" customWidth="1"/>
    <col min="4618" max="4864" width="9.140625" style="1809"/>
    <col min="4865" max="4865" width="5.5703125" style="1809" customWidth="1"/>
    <col min="4866" max="4866" width="34.140625" style="1809" customWidth="1"/>
    <col min="4867" max="4867" width="13" style="1809" customWidth="1"/>
    <col min="4868" max="4868" width="14.85546875" style="1809" customWidth="1"/>
    <col min="4869" max="4869" width="14.42578125" style="1809" customWidth="1"/>
    <col min="4870" max="4870" width="16.42578125" style="1809" customWidth="1"/>
    <col min="4871" max="4871" width="11.28515625" style="1809" customWidth="1"/>
    <col min="4872" max="4872" width="15.140625" style="1809" customWidth="1"/>
    <col min="4873" max="4873" width="14.42578125" style="1809" customWidth="1"/>
    <col min="4874" max="5120" width="9.140625" style="1809"/>
    <col min="5121" max="5121" width="5.5703125" style="1809" customWidth="1"/>
    <col min="5122" max="5122" width="34.140625" style="1809" customWidth="1"/>
    <col min="5123" max="5123" width="13" style="1809" customWidth="1"/>
    <col min="5124" max="5124" width="14.85546875" style="1809" customWidth="1"/>
    <col min="5125" max="5125" width="14.42578125" style="1809" customWidth="1"/>
    <col min="5126" max="5126" width="16.42578125" style="1809" customWidth="1"/>
    <col min="5127" max="5127" width="11.28515625" style="1809" customWidth="1"/>
    <col min="5128" max="5128" width="15.140625" style="1809" customWidth="1"/>
    <col min="5129" max="5129" width="14.42578125" style="1809" customWidth="1"/>
    <col min="5130" max="5376" width="9.140625" style="1809"/>
    <col min="5377" max="5377" width="5.5703125" style="1809" customWidth="1"/>
    <col min="5378" max="5378" width="34.140625" style="1809" customWidth="1"/>
    <col min="5379" max="5379" width="13" style="1809" customWidth="1"/>
    <col min="5380" max="5380" width="14.85546875" style="1809" customWidth="1"/>
    <col min="5381" max="5381" width="14.42578125" style="1809" customWidth="1"/>
    <col min="5382" max="5382" width="16.42578125" style="1809" customWidth="1"/>
    <col min="5383" max="5383" width="11.28515625" style="1809" customWidth="1"/>
    <col min="5384" max="5384" width="15.140625" style="1809" customWidth="1"/>
    <col min="5385" max="5385" width="14.42578125" style="1809" customWidth="1"/>
    <col min="5386" max="5632" width="9.140625" style="1809"/>
    <col min="5633" max="5633" width="5.5703125" style="1809" customWidth="1"/>
    <col min="5634" max="5634" width="34.140625" style="1809" customWidth="1"/>
    <col min="5635" max="5635" width="13" style="1809" customWidth="1"/>
    <col min="5636" max="5636" width="14.85546875" style="1809" customWidth="1"/>
    <col min="5637" max="5637" width="14.42578125" style="1809" customWidth="1"/>
    <col min="5638" max="5638" width="16.42578125" style="1809" customWidth="1"/>
    <col min="5639" max="5639" width="11.28515625" style="1809" customWidth="1"/>
    <col min="5640" max="5640" width="15.140625" style="1809" customWidth="1"/>
    <col min="5641" max="5641" width="14.42578125" style="1809" customWidth="1"/>
    <col min="5642" max="5888" width="9.140625" style="1809"/>
    <col min="5889" max="5889" width="5.5703125" style="1809" customWidth="1"/>
    <col min="5890" max="5890" width="34.140625" style="1809" customWidth="1"/>
    <col min="5891" max="5891" width="13" style="1809" customWidth="1"/>
    <col min="5892" max="5892" width="14.85546875" style="1809" customWidth="1"/>
    <col min="5893" max="5893" width="14.42578125" style="1809" customWidth="1"/>
    <col min="5894" max="5894" width="16.42578125" style="1809" customWidth="1"/>
    <col min="5895" max="5895" width="11.28515625" style="1809" customWidth="1"/>
    <col min="5896" max="5896" width="15.140625" style="1809" customWidth="1"/>
    <col min="5897" max="5897" width="14.42578125" style="1809" customWidth="1"/>
    <col min="5898" max="6144" width="9.140625" style="1809"/>
    <col min="6145" max="6145" width="5.5703125" style="1809" customWidth="1"/>
    <col min="6146" max="6146" width="34.140625" style="1809" customWidth="1"/>
    <col min="6147" max="6147" width="13" style="1809" customWidth="1"/>
    <col min="6148" max="6148" width="14.85546875" style="1809" customWidth="1"/>
    <col min="6149" max="6149" width="14.42578125" style="1809" customWidth="1"/>
    <col min="6150" max="6150" width="16.42578125" style="1809" customWidth="1"/>
    <col min="6151" max="6151" width="11.28515625" style="1809" customWidth="1"/>
    <col min="6152" max="6152" width="15.140625" style="1809" customWidth="1"/>
    <col min="6153" max="6153" width="14.42578125" style="1809" customWidth="1"/>
    <col min="6154" max="6400" width="9.140625" style="1809"/>
    <col min="6401" max="6401" width="5.5703125" style="1809" customWidth="1"/>
    <col min="6402" max="6402" width="34.140625" style="1809" customWidth="1"/>
    <col min="6403" max="6403" width="13" style="1809" customWidth="1"/>
    <col min="6404" max="6404" width="14.85546875" style="1809" customWidth="1"/>
    <col min="6405" max="6405" width="14.42578125" style="1809" customWidth="1"/>
    <col min="6406" max="6406" width="16.42578125" style="1809" customWidth="1"/>
    <col min="6407" max="6407" width="11.28515625" style="1809" customWidth="1"/>
    <col min="6408" max="6408" width="15.140625" style="1809" customWidth="1"/>
    <col min="6409" max="6409" width="14.42578125" style="1809" customWidth="1"/>
    <col min="6410" max="6656" width="9.140625" style="1809"/>
    <col min="6657" max="6657" width="5.5703125" style="1809" customWidth="1"/>
    <col min="6658" max="6658" width="34.140625" style="1809" customWidth="1"/>
    <col min="6659" max="6659" width="13" style="1809" customWidth="1"/>
    <col min="6660" max="6660" width="14.85546875" style="1809" customWidth="1"/>
    <col min="6661" max="6661" width="14.42578125" style="1809" customWidth="1"/>
    <col min="6662" max="6662" width="16.42578125" style="1809" customWidth="1"/>
    <col min="6663" max="6663" width="11.28515625" style="1809" customWidth="1"/>
    <col min="6664" max="6664" width="15.140625" style="1809" customWidth="1"/>
    <col min="6665" max="6665" width="14.42578125" style="1809" customWidth="1"/>
    <col min="6666" max="6912" width="9.140625" style="1809"/>
    <col min="6913" max="6913" width="5.5703125" style="1809" customWidth="1"/>
    <col min="6914" max="6914" width="34.140625" style="1809" customWidth="1"/>
    <col min="6915" max="6915" width="13" style="1809" customWidth="1"/>
    <col min="6916" max="6916" width="14.85546875" style="1809" customWidth="1"/>
    <col min="6917" max="6917" width="14.42578125" style="1809" customWidth="1"/>
    <col min="6918" max="6918" width="16.42578125" style="1809" customWidth="1"/>
    <col min="6919" max="6919" width="11.28515625" style="1809" customWidth="1"/>
    <col min="6920" max="6920" width="15.140625" style="1809" customWidth="1"/>
    <col min="6921" max="6921" width="14.42578125" style="1809" customWidth="1"/>
    <col min="6922" max="7168" width="9.140625" style="1809"/>
    <col min="7169" max="7169" width="5.5703125" style="1809" customWidth="1"/>
    <col min="7170" max="7170" width="34.140625" style="1809" customWidth="1"/>
    <col min="7171" max="7171" width="13" style="1809" customWidth="1"/>
    <col min="7172" max="7172" width="14.85546875" style="1809" customWidth="1"/>
    <col min="7173" max="7173" width="14.42578125" style="1809" customWidth="1"/>
    <col min="7174" max="7174" width="16.42578125" style="1809" customWidth="1"/>
    <col min="7175" max="7175" width="11.28515625" style="1809" customWidth="1"/>
    <col min="7176" max="7176" width="15.140625" style="1809" customWidth="1"/>
    <col min="7177" max="7177" width="14.42578125" style="1809" customWidth="1"/>
    <col min="7178" max="7424" width="9.140625" style="1809"/>
    <col min="7425" max="7425" width="5.5703125" style="1809" customWidth="1"/>
    <col min="7426" max="7426" width="34.140625" style="1809" customWidth="1"/>
    <col min="7427" max="7427" width="13" style="1809" customWidth="1"/>
    <col min="7428" max="7428" width="14.85546875" style="1809" customWidth="1"/>
    <col min="7429" max="7429" width="14.42578125" style="1809" customWidth="1"/>
    <col min="7430" max="7430" width="16.42578125" style="1809" customWidth="1"/>
    <col min="7431" max="7431" width="11.28515625" style="1809" customWidth="1"/>
    <col min="7432" max="7432" width="15.140625" style="1809" customWidth="1"/>
    <col min="7433" max="7433" width="14.42578125" style="1809" customWidth="1"/>
    <col min="7434" max="7680" width="9.140625" style="1809"/>
    <col min="7681" max="7681" width="5.5703125" style="1809" customWidth="1"/>
    <col min="7682" max="7682" width="34.140625" style="1809" customWidth="1"/>
    <col min="7683" max="7683" width="13" style="1809" customWidth="1"/>
    <col min="7684" max="7684" width="14.85546875" style="1809" customWidth="1"/>
    <col min="7685" max="7685" width="14.42578125" style="1809" customWidth="1"/>
    <col min="7686" max="7686" width="16.42578125" style="1809" customWidth="1"/>
    <col min="7687" max="7687" width="11.28515625" style="1809" customWidth="1"/>
    <col min="7688" max="7688" width="15.140625" style="1809" customWidth="1"/>
    <col min="7689" max="7689" width="14.42578125" style="1809" customWidth="1"/>
    <col min="7690" max="7936" width="9.140625" style="1809"/>
    <col min="7937" max="7937" width="5.5703125" style="1809" customWidth="1"/>
    <col min="7938" max="7938" width="34.140625" style="1809" customWidth="1"/>
    <col min="7939" max="7939" width="13" style="1809" customWidth="1"/>
    <col min="7940" max="7940" width="14.85546875" style="1809" customWidth="1"/>
    <col min="7941" max="7941" width="14.42578125" style="1809" customWidth="1"/>
    <col min="7942" max="7942" width="16.42578125" style="1809" customWidth="1"/>
    <col min="7943" max="7943" width="11.28515625" style="1809" customWidth="1"/>
    <col min="7944" max="7944" width="15.140625" style="1809" customWidth="1"/>
    <col min="7945" max="7945" width="14.42578125" style="1809" customWidth="1"/>
    <col min="7946" max="8192" width="9.140625" style="1809"/>
    <col min="8193" max="8193" width="5.5703125" style="1809" customWidth="1"/>
    <col min="8194" max="8194" width="34.140625" style="1809" customWidth="1"/>
    <col min="8195" max="8195" width="13" style="1809" customWidth="1"/>
    <col min="8196" max="8196" width="14.85546875" style="1809" customWidth="1"/>
    <col min="8197" max="8197" width="14.42578125" style="1809" customWidth="1"/>
    <col min="8198" max="8198" width="16.42578125" style="1809" customWidth="1"/>
    <col min="8199" max="8199" width="11.28515625" style="1809" customWidth="1"/>
    <col min="8200" max="8200" width="15.140625" style="1809" customWidth="1"/>
    <col min="8201" max="8201" width="14.42578125" style="1809" customWidth="1"/>
    <col min="8202" max="8448" width="9.140625" style="1809"/>
    <col min="8449" max="8449" width="5.5703125" style="1809" customWidth="1"/>
    <col min="8450" max="8450" width="34.140625" style="1809" customWidth="1"/>
    <col min="8451" max="8451" width="13" style="1809" customWidth="1"/>
    <col min="8452" max="8452" width="14.85546875" style="1809" customWidth="1"/>
    <col min="8453" max="8453" width="14.42578125" style="1809" customWidth="1"/>
    <col min="8454" max="8454" width="16.42578125" style="1809" customWidth="1"/>
    <col min="8455" max="8455" width="11.28515625" style="1809" customWidth="1"/>
    <col min="8456" max="8456" width="15.140625" style="1809" customWidth="1"/>
    <col min="8457" max="8457" width="14.42578125" style="1809" customWidth="1"/>
    <col min="8458" max="8704" width="9.140625" style="1809"/>
    <col min="8705" max="8705" width="5.5703125" style="1809" customWidth="1"/>
    <col min="8706" max="8706" width="34.140625" style="1809" customWidth="1"/>
    <col min="8707" max="8707" width="13" style="1809" customWidth="1"/>
    <col min="8708" max="8708" width="14.85546875" style="1809" customWidth="1"/>
    <col min="8709" max="8709" width="14.42578125" style="1809" customWidth="1"/>
    <col min="8710" max="8710" width="16.42578125" style="1809" customWidth="1"/>
    <col min="8711" max="8711" width="11.28515625" style="1809" customWidth="1"/>
    <col min="8712" max="8712" width="15.140625" style="1809" customWidth="1"/>
    <col min="8713" max="8713" width="14.42578125" style="1809" customWidth="1"/>
    <col min="8714" max="8960" width="9.140625" style="1809"/>
    <col min="8961" max="8961" width="5.5703125" style="1809" customWidth="1"/>
    <col min="8962" max="8962" width="34.140625" style="1809" customWidth="1"/>
    <col min="8963" max="8963" width="13" style="1809" customWidth="1"/>
    <col min="8964" max="8964" width="14.85546875" style="1809" customWidth="1"/>
    <col min="8965" max="8965" width="14.42578125" style="1809" customWidth="1"/>
    <col min="8966" max="8966" width="16.42578125" style="1809" customWidth="1"/>
    <col min="8967" max="8967" width="11.28515625" style="1809" customWidth="1"/>
    <col min="8968" max="8968" width="15.140625" style="1809" customWidth="1"/>
    <col min="8969" max="8969" width="14.42578125" style="1809" customWidth="1"/>
    <col min="8970" max="9216" width="9.140625" style="1809"/>
    <col min="9217" max="9217" width="5.5703125" style="1809" customWidth="1"/>
    <col min="9218" max="9218" width="34.140625" style="1809" customWidth="1"/>
    <col min="9219" max="9219" width="13" style="1809" customWidth="1"/>
    <col min="9220" max="9220" width="14.85546875" style="1809" customWidth="1"/>
    <col min="9221" max="9221" width="14.42578125" style="1809" customWidth="1"/>
    <col min="9222" max="9222" width="16.42578125" style="1809" customWidth="1"/>
    <col min="9223" max="9223" width="11.28515625" style="1809" customWidth="1"/>
    <col min="9224" max="9224" width="15.140625" style="1809" customWidth="1"/>
    <col min="9225" max="9225" width="14.42578125" style="1809" customWidth="1"/>
    <col min="9226" max="9472" width="9.140625" style="1809"/>
    <col min="9473" max="9473" width="5.5703125" style="1809" customWidth="1"/>
    <col min="9474" max="9474" width="34.140625" style="1809" customWidth="1"/>
    <col min="9475" max="9475" width="13" style="1809" customWidth="1"/>
    <col min="9476" max="9476" width="14.85546875" style="1809" customWidth="1"/>
    <col min="9477" max="9477" width="14.42578125" style="1809" customWidth="1"/>
    <col min="9478" max="9478" width="16.42578125" style="1809" customWidth="1"/>
    <col min="9479" max="9479" width="11.28515625" style="1809" customWidth="1"/>
    <col min="9480" max="9480" width="15.140625" style="1809" customWidth="1"/>
    <col min="9481" max="9481" width="14.42578125" style="1809" customWidth="1"/>
    <col min="9482" max="9728" width="9.140625" style="1809"/>
    <col min="9729" max="9729" width="5.5703125" style="1809" customWidth="1"/>
    <col min="9730" max="9730" width="34.140625" style="1809" customWidth="1"/>
    <col min="9731" max="9731" width="13" style="1809" customWidth="1"/>
    <col min="9732" max="9732" width="14.85546875" style="1809" customWidth="1"/>
    <col min="9733" max="9733" width="14.42578125" style="1809" customWidth="1"/>
    <col min="9734" max="9734" width="16.42578125" style="1809" customWidth="1"/>
    <col min="9735" max="9735" width="11.28515625" style="1809" customWidth="1"/>
    <col min="9736" max="9736" width="15.140625" style="1809" customWidth="1"/>
    <col min="9737" max="9737" width="14.42578125" style="1809" customWidth="1"/>
    <col min="9738" max="9984" width="9.140625" style="1809"/>
    <col min="9985" max="9985" width="5.5703125" style="1809" customWidth="1"/>
    <col min="9986" max="9986" width="34.140625" style="1809" customWidth="1"/>
    <col min="9987" max="9987" width="13" style="1809" customWidth="1"/>
    <col min="9988" max="9988" width="14.85546875" style="1809" customWidth="1"/>
    <col min="9989" max="9989" width="14.42578125" style="1809" customWidth="1"/>
    <col min="9990" max="9990" width="16.42578125" style="1809" customWidth="1"/>
    <col min="9991" max="9991" width="11.28515625" style="1809" customWidth="1"/>
    <col min="9992" max="9992" width="15.140625" style="1809" customWidth="1"/>
    <col min="9993" max="9993" width="14.42578125" style="1809" customWidth="1"/>
    <col min="9994" max="10240" width="9.140625" style="1809"/>
    <col min="10241" max="10241" width="5.5703125" style="1809" customWidth="1"/>
    <col min="10242" max="10242" width="34.140625" style="1809" customWidth="1"/>
    <col min="10243" max="10243" width="13" style="1809" customWidth="1"/>
    <col min="10244" max="10244" width="14.85546875" style="1809" customWidth="1"/>
    <col min="10245" max="10245" width="14.42578125" style="1809" customWidth="1"/>
    <col min="10246" max="10246" width="16.42578125" style="1809" customWidth="1"/>
    <col min="10247" max="10247" width="11.28515625" style="1809" customWidth="1"/>
    <col min="10248" max="10248" width="15.140625" style="1809" customWidth="1"/>
    <col min="10249" max="10249" width="14.42578125" style="1809" customWidth="1"/>
    <col min="10250" max="10496" width="9.140625" style="1809"/>
    <col min="10497" max="10497" width="5.5703125" style="1809" customWidth="1"/>
    <col min="10498" max="10498" width="34.140625" style="1809" customWidth="1"/>
    <col min="10499" max="10499" width="13" style="1809" customWidth="1"/>
    <col min="10500" max="10500" width="14.85546875" style="1809" customWidth="1"/>
    <col min="10501" max="10501" width="14.42578125" style="1809" customWidth="1"/>
    <col min="10502" max="10502" width="16.42578125" style="1809" customWidth="1"/>
    <col min="10503" max="10503" width="11.28515625" style="1809" customWidth="1"/>
    <col min="10504" max="10504" width="15.140625" style="1809" customWidth="1"/>
    <col min="10505" max="10505" width="14.42578125" style="1809" customWidth="1"/>
    <col min="10506" max="10752" width="9.140625" style="1809"/>
    <col min="10753" max="10753" width="5.5703125" style="1809" customWidth="1"/>
    <col min="10754" max="10754" width="34.140625" style="1809" customWidth="1"/>
    <col min="10755" max="10755" width="13" style="1809" customWidth="1"/>
    <col min="10756" max="10756" width="14.85546875" style="1809" customWidth="1"/>
    <col min="10757" max="10757" width="14.42578125" style="1809" customWidth="1"/>
    <col min="10758" max="10758" width="16.42578125" style="1809" customWidth="1"/>
    <col min="10759" max="10759" width="11.28515625" style="1809" customWidth="1"/>
    <col min="10760" max="10760" width="15.140625" style="1809" customWidth="1"/>
    <col min="10761" max="10761" width="14.42578125" style="1809" customWidth="1"/>
    <col min="10762" max="11008" width="9.140625" style="1809"/>
    <col min="11009" max="11009" width="5.5703125" style="1809" customWidth="1"/>
    <col min="11010" max="11010" width="34.140625" style="1809" customWidth="1"/>
    <col min="11011" max="11011" width="13" style="1809" customWidth="1"/>
    <col min="11012" max="11012" width="14.85546875" style="1809" customWidth="1"/>
    <col min="11013" max="11013" width="14.42578125" style="1809" customWidth="1"/>
    <col min="11014" max="11014" width="16.42578125" style="1809" customWidth="1"/>
    <col min="11015" max="11015" width="11.28515625" style="1809" customWidth="1"/>
    <col min="11016" max="11016" width="15.140625" style="1809" customWidth="1"/>
    <col min="11017" max="11017" width="14.42578125" style="1809" customWidth="1"/>
    <col min="11018" max="11264" width="9.140625" style="1809"/>
    <col min="11265" max="11265" width="5.5703125" style="1809" customWidth="1"/>
    <col min="11266" max="11266" width="34.140625" style="1809" customWidth="1"/>
    <col min="11267" max="11267" width="13" style="1809" customWidth="1"/>
    <col min="11268" max="11268" width="14.85546875" style="1809" customWidth="1"/>
    <col min="11269" max="11269" width="14.42578125" style="1809" customWidth="1"/>
    <col min="11270" max="11270" width="16.42578125" style="1809" customWidth="1"/>
    <col min="11271" max="11271" width="11.28515625" style="1809" customWidth="1"/>
    <col min="11272" max="11272" width="15.140625" style="1809" customWidth="1"/>
    <col min="11273" max="11273" width="14.42578125" style="1809" customWidth="1"/>
    <col min="11274" max="11520" width="9.140625" style="1809"/>
    <col min="11521" max="11521" width="5.5703125" style="1809" customWidth="1"/>
    <col min="11522" max="11522" width="34.140625" style="1809" customWidth="1"/>
    <col min="11523" max="11523" width="13" style="1809" customWidth="1"/>
    <col min="11524" max="11524" width="14.85546875" style="1809" customWidth="1"/>
    <col min="11525" max="11525" width="14.42578125" style="1809" customWidth="1"/>
    <col min="11526" max="11526" width="16.42578125" style="1809" customWidth="1"/>
    <col min="11527" max="11527" width="11.28515625" style="1809" customWidth="1"/>
    <col min="11528" max="11528" width="15.140625" style="1809" customWidth="1"/>
    <col min="11529" max="11529" width="14.42578125" style="1809" customWidth="1"/>
    <col min="11530" max="11776" width="9.140625" style="1809"/>
    <col min="11777" max="11777" width="5.5703125" style="1809" customWidth="1"/>
    <col min="11778" max="11778" width="34.140625" style="1809" customWidth="1"/>
    <col min="11779" max="11779" width="13" style="1809" customWidth="1"/>
    <col min="11780" max="11780" width="14.85546875" style="1809" customWidth="1"/>
    <col min="11781" max="11781" width="14.42578125" style="1809" customWidth="1"/>
    <col min="11782" max="11782" width="16.42578125" style="1809" customWidth="1"/>
    <col min="11783" max="11783" width="11.28515625" style="1809" customWidth="1"/>
    <col min="11784" max="11784" width="15.140625" style="1809" customWidth="1"/>
    <col min="11785" max="11785" width="14.42578125" style="1809" customWidth="1"/>
    <col min="11786" max="12032" width="9.140625" style="1809"/>
    <col min="12033" max="12033" width="5.5703125" style="1809" customWidth="1"/>
    <col min="12034" max="12034" width="34.140625" style="1809" customWidth="1"/>
    <col min="12035" max="12035" width="13" style="1809" customWidth="1"/>
    <col min="12036" max="12036" width="14.85546875" style="1809" customWidth="1"/>
    <col min="12037" max="12037" width="14.42578125" style="1809" customWidth="1"/>
    <col min="12038" max="12038" width="16.42578125" style="1809" customWidth="1"/>
    <col min="12039" max="12039" width="11.28515625" style="1809" customWidth="1"/>
    <col min="12040" max="12040" width="15.140625" style="1809" customWidth="1"/>
    <col min="12041" max="12041" width="14.42578125" style="1809" customWidth="1"/>
    <col min="12042" max="12288" width="9.140625" style="1809"/>
    <col min="12289" max="12289" width="5.5703125" style="1809" customWidth="1"/>
    <col min="12290" max="12290" width="34.140625" style="1809" customWidth="1"/>
    <col min="12291" max="12291" width="13" style="1809" customWidth="1"/>
    <col min="12292" max="12292" width="14.85546875" style="1809" customWidth="1"/>
    <col min="12293" max="12293" width="14.42578125" style="1809" customWidth="1"/>
    <col min="12294" max="12294" width="16.42578125" style="1809" customWidth="1"/>
    <col min="12295" max="12295" width="11.28515625" style="1809" customWidth="1"/>
    <col min="12296" max="12296" width="15.140625" style="1809" customWidth="1"/>
    <col min="12297" max="12297" width="14.42578125" style="1809" customWidth="1"/>
    <col min="12298" max="12544" width="9.140625" style="1809"/>
    <col min="12545" max="12545" width="5.5703125" style="1809" customWidth="1"/>
    <col min="12546" max="12546" width="34.140625" style="1809" customWidth="1"/>
    <col min="12547" max="12547" width="13" style="1809" customWidth="1"/>
    <col min="12548" max="12548" width="14.85546875" style="1809" customWidth="1"/>
    <col min="12549" max="12549" width="14.42578125" style="1809" customWidth="1"/>
    <col min="12550" max="12550" width="16.42578125" style="1809" customWidth="1"/>
    <col min="12551" max="12551" width="11.28515625" style="1809" customWidth="1"/>
    <col min="12552" max="12552" width="15.140625" style="1809" customWidth="1"/>
    <col min="12553" max="12553" width="14.42578125" style="1809" customWidth="1"/>
    <col min="12554" max="12800" width="9.140625" style="1809"/>
    <col min="12801" max="12801" width="5.5703125" style="1809" customWidth="1"/>
    <col min="12802" max="12802" width="34.140625" style="1809" customWidth="1"/>
    <col min="12803" max="12803" width="13" style="1809" customWidth="1"/>
    <col min="12804" max="12804" width="14.85546875" style="1809" customWidth="1"/>
    <col min="12805" max="12805" width="14.42578125" style="1809" customWidth="1"/>
    <col min="12806" max="12806" width="16.42578125" style="1809" customWidth="1"/>
    <col min="12807" max="12807" width="11.28515625" style="1809" customWidth="1"/>
    <col min="12808" max="12808" width="15.140625" style="1809" customWidth="1"/>
    <col min="12809" max="12809" width="14.42578125" style="1809" customWidth="1"/>
    <col min="12810" max="13056" width="9.140625" style="1809"/>
    <col min="13057" max="13057" width="5.5703125" style="1809" customWidth="1"/>
    <col min="13058" max="13058" width="34.140625" style="1809" customWidth="1"/>
    <col min="13059" max="13059" width="13" style="1809" customWidth="1"/>
    <col min="13060" max="13060" width="14.85546875" style="1809" customWidth="1"/>
    <col min="13061" max="13061" width="14.42578125" style="1809" customWidth="1"/>
    <col min="13062" max="13062" width="16.42578125" style="1809" customWidth="1"/>
    <col min="13063" max="13063" width="11.28515625" style="1809" customWidth="1"/>
    <col min="13064" max="13064" width="15.140625" style="1809" customWidth="1"/>
    <col min="13065" max="13065" width="14.42578125" style="1809" customWidth="1"/>
    <col min="13066" max="13312" width="9.140625" style="1809"/>
    <col min="13313" max="13313" width="5.5703125" style="1809" customWidth="1"/>
    <col min="13314" max="13314" width="34.140625" style="1809" customWidth="1"/>
    <col min="13315" max="13315" width="13" style="1809" customWidth="1"/>
    <col min="13316" max="13316" width="14.85546875" style="1809" customWidth="1"/>
    <col min="13317" max="13317" width="14.42578125" style="1809" customWidth="1"/>
    <col min="13318" max="13318" width="16.42578125" style="1809" customWidth="1"/>
    <col min="13319" max="13319" width="11.28515625" style="1809" customWidth="1"/>
    <col min="13320" max="13320" width="15.140625" style="1809" customWidth="1"/>
    <col min="13321" max="13321" width="14.42578125" style="1809" customWidth="1"/>
    <col min="13322" max="13568" width="9.140625" style="1809"/>
    <col min="13569" max="13569" width="5.5703125" style="1809" customWidth="1"/>
    <col min="13570" max="13570" width="34.140625" style="1809" customWidth="1"/>
    <col min="13571" max="13571" width="13" style="1809" customWidth="1"/>
    <col min="13572" max="13572" width="14.85546875" style="1809" customWidth="1"/>
    <col min="13573" max="13573" width="14.42578125" style="1809" customWidth="1"/>
    <col min="13574" max="13574" width="16.42578125" style="1809" customWidth="1"/>
    <col min="13575" max="13575" width="11.28515625" style="1809" customWidth="1"/>
    <col min="13576" max="13576" width="15.140625" style="1809" customWidth="1"/>
    <col min="13577" max="13577" width="14.42578125" style="1809" customWidth="1"/>
    <col min="13578" max="13824" width="9.140625" style="1809"/>
    <col min="13825" max="13825" width="5.5703125" style="1809" customWidth="1"/>
    <col min="13826" max="13826" width="34.140625" style="1809" customWidth="1"/>
    <col min="13827" max="13827" width="13" style="1809" customWidth="1"/>
    <col min="13828" max="13828" width="14.85546875" style="1809" customWidth="1"/>
    <col min="13829" max="13829" width="14.42578125" style="1809" customWidth="1"/>
    <col min="13830" max="13830" width="16.42578125" style="1809" customWidth="1"/>
    <col min="13831" max="13831" width="11.28515625" style="1809" customWidth="1"/>
    <col min="13832" max="13832" width="15.140625" style="1809" customWidth="1"/>
    <col min="13833" max="13833" width="14.42578125" style="1809" customWidth="1"/>
    <col min="13834" max="14080" width="9.140625" style="1809"/>
    <col min="14081" max="14081" width="5.5703125" style="1809" customWidth="1"/>
    <col min="14082" max="14082" width="34.140625" style="1809" customWidth="1"/>
    <col min="14083" max="14083" width="13" style="1809" customWidth="1"/>
    <col min="14084" max="14084" width="14.85546875" style="1809" customWidth="1"/>
    <col min="14085" max="14085" width="14.42578125" style="1809" customWidth="1"/>
    <col min="14086" max="14086" width="16.42578125" style="1809" customWidth="1"/>
    <col min="14087" max="14087" width="11.28515625" style="1809" customWidth="1"/>
    <col min="14088" max="14088" width="15.140625" style="1809" customWidth="1"/>
    <col min="14089" max="14089" width="14.42578125" style="1809" customWidth="1"/>
    <col min="14090" max="14336" width="9.140625" style="1809"/>
    <col min="14337" max="14337" width="5.5703125" style="1809" customWidth="1"/>
    <col min="14338" max="14338" width="34.140625" style="1809" customWidth="1"/>
    <col min="14339" max="14339" width="13" style="1809" customWidth="1"/>
    <col min="14340" max="14340" width="14.85546875" style="1809" customWidth="1"/>
    <col min="14341" max="14341" width="14.42578125" style="1809" customWidth="1"/>
    <col min="14342" max="14342" width="16.42578125" style="1809" customWidth="1"/>
    <col min="14343" max="14343" width="11.28515625" style="1809" customWidth="1"/>
    <col min="14344" max="14344" width="15.140625" style="1809" customWidth="1"/>
    <col min="14345" max="14345" width="14.42578125" style="1809" customWidth="1"/>
    <col min="14346" max="14592" width="9.140625" style="1809"/>
    <col min="14593" max="14593" width="5.5703125" style="1809" customWidth="1"/>
    <col min="14594" max="14594" width="34.140625" style="1809" customWidth="1"/>
    <col min="14595" max="14595" width="13" style="1809" customWidth="1"/>
    <col min="14596" max="14596" width="14.85546875" style="1809" customWidth="1"/>
    <col min="14597" max="14597" width="14.42578125" style="1809" customWidth="1"/>
    <col min="14598" max="14598" width="16.42578125" style="1809" customWidth="1"/>
    <col min="14599" max="14599" width="11.28515625" style="1809" customWidth="1"/>
    <col min="14600" max="14600" width="15.140625" style="1809" customWidth="1"/>
    <col min="14601" max="14601" width="14.42578125" style="1809" customWidth="1"/>
    <col min="14602" max="14848" width="9.140625" style="1809"/>
    <col min="14849" max="14849" width="5.5703125" style="1809" customWidth="1"/>
    <col min="14850" max="14850" width="34.140625" style="1809" customWidth="1"/>
    <col min="14851" max="14851" width="13" style="1809" customWidth="1"/>
    <col min="14852" max="14852" width="14.85546875" style="1809" customWidth="1"/>
    <col min="14853" max="14853" width="14.42578125" style="1809" customWidth="1"/>
    <col min="14854" max="14854" width="16.42578125" style="1809" customWidth="1"/>
    <col min="14855" max="14855" width="11.28515625" style="1809" customWidth="1"/>
    <col min="14856" max="14856" width="15.140625" style="1809" customWidth="1"/>
    <col min="14857" max="14857" width="14.42578125" style="1809" customWidth="1"/>
    <col min="14858" max="15104" width="9.140625" style="1809"/>
    <col min="15105" max="15105" width="5.5703125" style="1809" customWidth="1"/>
    <col min="15106" max="15106" width="34.140625" style="1809" customWidth="1"/>
    <col min="15107" max="15107" width="13" style="1809" customWidth="1"/>
    <col min="15108" max="15108" width="14.85546875" style="1809" customWidth="1"/>
    <col min="15109" max="15109" width="14.42578125" style="1809" customWidth="1"/>
    <col min="15110" max="15110" width="16.42578125" style="1809" customWidth="1"/>
    <col min="15111" max="15111" width="11.28515625" style="1809" customWidth="1"/>
    <col min="15112" max="15112" width="15.140625" style="1809" customWidth="1"/>
    <col min="15113" max="15113" width="14.42578125" style="1809" customWidth="1"/>
    <col min="15114" max="15360" width="9.140625" style="1809"/>
    <col min="15361" max="15361" width="5.5703125" style="1809" customWidth="1"/>
    <col min="15362" max="15362" width="34.140625" style="1809" customWidth="1"/>
    <col min="15363" max="15363" width="13" style="1809" customWidth="1"/>
    <col min="15364" max="15364" width="14.85546875" style="1809" customWidth="1"/>
    <col min="15365" max="15365" width="14.42578125" style="1809" customWidth="1"/>
    <col min="15366" max="15366" width="16.42578125" style="1809" customWidth="1"/>
    <col min="15367" max="15367" width="11.28515625" style="1809" customWidth="1"/>
    <col min="15368" max="15368" width="15.140625" style="1809" customWidth="1"/>
    <col min="15369" max="15369" width="14.42578125" style="1809" customWidth="1"/>
    <col min="15370" max="15616" width="9.140625" style="1809"/>
    <col min="15617" max="15617" width="5.5703125" style="1809" customWidth="1"/>
    <col min="15618" max="15618" width="34.140625" style="1809" customWidth="1"/>
    <col min="15619" max="15619" width="13" style="1809" customWidth="1"/>
    <col min="15620" max="15620" width="14.85546875" style="1809" customWidth="1"/>
    <col min="15621" max="15621" width="14.42578125" style="1809" customWidth="1"/>
    <col min="15622" max="15622" width="16.42578125" style="1809" customWidth="1"/>
    <col min="15623" max="15623" width="11.28515625" style="1809" customWidth="1"/>
    <col min="15624" max="15624" width="15.140625" style="1809" customWidth="1"/>
    <col min="15625" max="15625" width="14.42578125" style="1809" customWidth="1"/>
    <col min="15626" max="15872" width="9.140625" style="1809"/>
    <col min="15873" max="15873" width="5.5703125" style="1809" customWidth="1"/>
    <col min="15874" max="15874" width="34.140625" style="1809" customWidth="1"/>
    <col min="15875" max="15875" width="13" style="1809" customWidth="1"/>
    <col min="15876" max="15876" width="14.85546875" style="1809" customWidth="1"/>
    <col min="15877" max="15877" width="14.42578125" style="1809" customWidth="1"/>
    <col min="15878" max="15878" width="16.42578125" style="1809" customWidth="1"/>
    <col min="15879" max="15879" width="11.28515625" style="1809" customWidth="1"/>
    <col min="15880" max="15880" width="15.140625" style="1809" customWidth="1"/>
    <col min="15881" max="15881" width="14.42578125" style="1809" customWidth="1"/>
    <col min="15882" max="16128" width="9.140625" style="1809"/>
    <col min="16129" max="16129" width="5.5703125" style="1809" customWidth="1"/>
    <col min="16130" max="16130" width="34.140625" style="1809" customWidth="1"/>
    <col min="16131" max="16131" width="13" style="1809" customWidth="1"/>
    <col min="16132" max="16132" width="14.85546875" style="1809" customWidth="1"/>
    <col min="16133" max="16133" width="14.42578125" style="1809" customWidth="1"/>
    <col min="16134" max="16134" width="16.42578125" style="1809" customWidth="1"/>
    <col min="16135" max="16135" width="11.28515625" style="1809" customWidth="1"/>
    <col min="16136" max="16136" width="15.140625" style="1809" customWidth="1"/>
    <col min="16137" max="16137" width="14.42578125" style="1809" customWidth="1"/>
    <col min="16138" max="16384" width="9.140625" style="1809"/>
  </cols>
  <sheetData>
    <row r="1" spans="1:10" s="1548" customFormat="1" ht="6" customHeight="1"/>
    <row r="2" spans="1:10" s="1548" customFormat="1" ht="20.25">
      <c r="A2" s="2257" t="s">
        <v>1471</v>
      </c>
      <c r="B2" s="2257"/>
      <c r="C2" s="2257"/>
      <c r="D2" s="2257"/>
      <c r="E2" s="2257"/>
    </row>
    <row r="3" spans="1:10" s="1548" customFormat="1" ht="13.5"/>
    <row r="4" spans="1:10" s="1548" customFormat="1" ht="37.5" customHeight="1">
      <c r="A4" s="2258" t="s">
        <v>1472</v>
      </c>
      <c r="B4" s="2258"/>
      <c r="C4" s="2258"/>
      <c r="D4" s="2258"/>
      <c r="E4" s="2258"/>
    </row>
    <row r="5" spans="1:10" s="1548" customFormat="1" ht="8.25" customHeight="1">
      <c r="A5" s="1859" t="s">
        <v>1473</v>
      </c>
      <c r="B5" s="1859"/>
      <c r="C5" s="1859"/>
      <c r="D5" s="1859"/>
    </row>
    <row r="6" spans="1:10" s="1548" customFormat="1" ht="14.25" thickBot="1">
      <c r="E6" s="1684" t="s">
        <v>168</v>
      </c>
    </row>
    <row r="7" spans="1:10" s="1548" customFormat="1" ht="30" customHeight="1" thickBot="1">
      <c r="A7" s="2259" t="s">
        <v>1474</v>
      </c>
      <c r="B7" s="2259"/>
      <c r="C7" s="2259" t="s">
        <v>1475</v>
      </c>
      <c r="D7" s="2261" t="s">
        <v>191</v>
      </c>
      <c r="E7" s="2262"/>
    </row>
    <row r="8" spans="1:10" s="1548" customFormat="1" ht="29.25" thickBot="1">
      <c r="A8" s="2260"/>
      <c r="B8" s="2260"/>
      <c r="C8" s="2260"/>
      <c r="D8" s="1860" t="s">
        <v>1476</v>
      </c>
      <c r="E8" s="1860" t="s">
        <v>1477</v>
      </c>
    </row>
    <row r="9" spans="1:10" s="1548" customFormat="1" ht="14.25" thickBot="1">
      <c r="A9" s="1690">
        <v>1</v>
      </c>
      <c r="B9" s="1690">
        <v>2</v>
      </c>
      <c r="C9" s="1690">
        <v>3</v>
      </c>
      <c r="D9" s="1690">
        <v>4</v>
      </c>
      <c r="E9" s="1690">
        <v>5</v>
      </c>
    </row>
    <row r="10" spans="1:10" s="1548" customFormat="1" ht="35.25" customHeight="1" thickBot="1">
      <c r="A10" s="1861">
        <v>8000</v>
      </c>
      <c r="B10" s="1862" t="s">
        <v>1478</v>
      </c>
      <c r="C10" s="1863">
        <f>D10+E10</f>
        <v>-183079.76800000001</v>
      </c>
      <c r="D10" s="1864">
        <f>-E23</f>
        <v>-5409.3303000000014</v>
      </c>
      <c r="E10" s="1694">
        <f>-F23</f>
        <v>-177670.43770000001</v>
      </c>
    </row>
    <row r="11" spans="1:10">
      <c r="J11" s="1865"/>
    </row>
    <row r="12" spans="1:10" hidden="1"/>
    <row r="13" spans="1:10" hidden="1"/>
    <row r="14" spans="1:10" hidden="1"/>
    <row r="15" spans="1:10" ht="18">
      <c r="A15" s="2263" t="s">
        <v>1479</v>
      </c>
      <c r="B15" s="2263"/>
      <c r="C15" s="2263"/>
      <c r="D15" s="2263"/>
      <c r="E15" s="2263"/>
      <c r="F15" s="2263"/>
    </row>
    <row r="16" spans="1:10" ht="9" customHeight="1">
      <c r="B16" s="1866"/>
    </row>
    <row r="17" spans="1:9" ht="34.5" customHeight="1">
      <c r="A17" s="2258" t="s">
        <v>1480</v>
      </c>
      <c r="B17" s="2258"/>
      <c r="C17" s="2258"/>
      <c r="D17" s="2258"/>
      <c r="E17" s="2258"/>
      <c r="F17" s="2258"/>
    </row>
    <row r="18" spans="1:9" ht="14.25" customHeight="1">
      <c r="A18" s="1859" t="s">
        <v>1481</v>
      </c>
      <c r="B18" s="1548"/>
      <c r="C18" s="1548"/>
      <c r="D18" s="1548"/>
      <c r="E18" s="1548"/>
      <c r="F18" s="1548"/>
    </row>
    <row r="19" spans="1:9" ht="14.25" customHeight="1" thickBot="1">
      <c r="A19" s="1548"/>
      <c r="B19" s="1548"/>
      <c r="C19" s="1548"/>
      <c r="D19" s="1548"/>
      <c r="E19" s="1684" t="s">
        <v>168</v>
      </c>
      <c r="F19" s="1548"/>
    </row>
    <row r="20" spans="1:9" ht="30" customHeight="1" thickBot="1">
      <c r="A20" s="2264" t="s">
        <v>1474</v>
      </c>
      <c r="B20" s="2266" t="s">
        <v>690</v>
      </c>
      <c r="C20" s="2267"/>
      <c r="D20" s="2264" t="s">
        <v>572</v>
      </c>
      <c r="E20" s="2268" t="s">
        <v>191</v>
      </c>
      <c r="F20" s="2269"/>
      <c r="I20" s="1867"/>
    </row>
    <row r="21" spans="1:9" ht="14.25" thickBot="1">
      <c r="A21" s="2265"/>
      <c r="B21" s="1868" t="s">
        <v>691</v>
      </c>
      <c r="C21" s="1869" t="s">
        <v>692</v>
      </c>
      <c r="D21" s="2265"/>
      <c r="E21" s="1870" t="s">
        <v>573</v>
      </c>
      <c r="F21" s="1870" t="s">
        <v>574</v>
      </c>
    </row>
    <row r="22" spans="1:9" ht="14.25" thickBot="1">
      <c r="A22" s="1690">
        <v>1</v>
      </c>
      <c r="B22" s="1690">
        <v>2</v>
      </c>
      <c r="C22" s="1690">
        <v>3</v>
      </c>
      <c r="D22" s="1690">
        <v>4</v>
      </c>
      <c r="E22" s="1690">
        <v>5</v>
      </c>
      <c r="F22" s="1690">
        <v>6</v>
      </c>
    </row>
    <row r="23" spans="1:9" s="1876" customFormat="1" ht="40.5">
      <c r="A23" s="1871">
        <v>8010</v>
      </c>
      <c r="B23" s="1872" t="s">
        <v>1482</v>
      </c>
      <c r="C23" s="1873"/>
      <c r="D23" s="1874">
        <f>E23+F23</f>
        <v>183079.76800000001</v>
      </c>
      <c r="E23" s="1875">
        <f>E25+E80</f>
        <v>5409.3303000000014</v>
      </c>
      <c r="F23" s="1875">
        <f>F25+F80</f>
        <v>177670.43770000001</v>
      </c>
    </row>
    <row r="24" spans="1:9" s="1876" customFormat="1" ht="14.25">
      <c r="A24" s="1877"/>
      <c r="B24" s="1878" t="s">
        <v>191</v>
      </c>
      <c r="C24" s="1879"/>
      <c r="D24" s="1880"/>
      <c r="E24" s="1881"/>
      <c r="F24" s="1882"/>
    </row>
    <row r="25" spans="1:9" ht="40.5">
      <c r="A25" s="1883">
        <v>8100</v>
      </c>
      <c r="B25" s="1884" t="s">
        <v>1483</v>
      </c>
      <c r="C25" s="1885"/>
      <c r="D25" s="1886">
        <f>E25+F25</f>
        <v>183079.76800000001</v>
      </c>
      <c r="E25" s="1887">
        <f>E27+E55</f>
        <v>5409.3303000000014</v>
      </c>
      <c r="F25" s="1887">
        <f>F27+F55</f>
        <v>177670.43770000001</v>
      </c>
    </row>
    <row r="26" spans="1:9" ht="13.5">
      <c r="A26" s="1883"/>
      <c r="B26" s="1888" t="s">
        <v>191</v>
      </c>
      <c r="C26" s="1885"/>
      <c r="D26" s="1889"/>
      <c r="E26" s="1890"/>
      <c r="F26" s="1891"/>
    </row>
    <row r="27" spans="1:9" ht="27">
      <c r="A27" s="1892">
        <v>8110</v>
      </c>
      <c r="B27" s="1893" t="s">
        <v>1484</v>
      </c>
      <c r="C27" s="1885"/>
      <c r="D27" s="1894">
        <f>E27+F27</f>
        <v>0</v>
      </c>
      <c r="E27" s="1890">
        <f>E33</f>
        <v>0</v>
      </c>
      <c r="F27" s="1895">
        <f>F29+F33</f>
        <v>0</v>
      </c>
    </row>
    <row r="28" spans="1:9" ht="13.5">
      <c r="A28" s="1892"/>
      <c r="B28" s="1896" t="s">
        <v>191</v>
      </c>
      <c r="C28" s="1885"/>
      <c r="D28" s="1894"/>
      <c r="E28" s="1890"/>
      <c r="F28" s="1895"/>
    </row>
    <row r="29" spans="1:9" ht="40.5">
      <c r="A29" s="1892">
        <v>8111</v>
      </c>
      <c r="B29" s="1897" t="s">
        <v>1485</v>
      </c>
      <c r="C29" s="1885"/>
      <c r="D29" s="1889">
        <f>F29</f>
        <v>0</v>
      </c>
      <c r="E29" s="1898" t="s">
        <v>1486</v>
      </c>
      <c r="F29" s="1891">
        <f>F31+F32</f>
        <v>0</v>
      </c>
    </row>
    <row r="30" spans="1:9" ht="13.5">
      <c r="A30" s="1892"/>
      <c r="B30" s="1899" t="s">
        <v>822</v>
      </c>
      <c r="C30" s="1885"/>
      <c r="D30" s="1889"/>
      <c r="E30" s="1898"/>
      <c r="F30" s="1891"/>
    </row>
    <row r="31" spans="1:9" ht="13.5">
      <c r="A31" s="1892">
        <v>8112</v>
      </c>
      <c r="B31" s="1900" t="s">
        <v>1487</v>
      </c>
      <c r="C31" s="1901" t="s">
        <v>1488</v>
      </c>
      <c r="D31" s="1889">
        <f>F31</f>
        <v>0</v>
      </c>
      <c r="E31" s="1898" t="s">
        <v>1486</v>
      </c>
      <c r="F31" s="1891"/>
    </row>
    <row r="32" spans="1:9" ht="13.5">
      <c r="A32" s="1892">
        <v>8113</v>
      </c>
      <c r="B32" s="1900" t="s">
        <v>1489</v>
      </c>
      <c r="C32" s="1901" t="s">
        <v>1490</v>
      </c>
      <c r="D32" s="1889">
        <f>F32</f>
        <v>0</v>
      </c>
      <c r="E32" s="1898" t="s">
        <v>1486</v>
      </c>
      <c r="F32" s="1891"/>
    </row>
    <row r="33" spans="1:6" s="1905" customFormat="1" ht="40.5">
      <c r="A33" s="1892">
        <v>8120</v>
      </c>
      <c r="B33" s="1897" t="s">
        <v>1491</v>
      </c>
      <c r="C33" s="1901"/>
      <c r="D33" s="1902">
        <f>E33+F33</f>
        <v>0</v>
      </c>
      <c r="E33" s="1903">
        <f>E45</f>
        <v>0</v>
      </c>
      <c r="F33" s="1904">
        <f>F35+F45</f>
        <v>0</v>
      </c>
    </row>
    <row r="34" spans="1:6" s="1905" customFormat="1" ht="13.5">
      <c r="A34" s="1892"/>
      <c r="B34" s="1899" t="s">
        <v>191</v>
      </c>
      <c r="C34" s="1901"/>
      <c r="D34" s="1902"/>
      <c r="E34" s="1903"/>
      <c r="F34" s="1904"/>
    </row>
    <row r="35" spans="1:6" s="1905" customFormat="1" ht="13.5">
      <c r="A35" s="1892">
        <v>8121</v>
      </c>
      <c r="B35" s="1897" t="s">
        <v>1492</v>
      </c>
      <c r="C35" s="1901"/>
      <c r="D35" s="1902">
        <f>F35</f>
        <v>0</v>
      </c>
      <c r="E35" s="1898" t="s">
        <v>1486</v>
      </c>
      <c r="F35" s="1904">
        <f>F37+F41</f>
        <v>0</v>
      </c>
    </row>
    <row r="36" spans="1:6" s="1905" customFormat="1" ht="13.5">
      <c r="A36" s="1892"/>
      <c r="B36" s="1899" t="s">
        <v>822</v>
      </c>
      <c r="C36" s="1901"/>
      <c r="D36" s="1902"/>
      <c r="E36" s="1903"/>
      <c r="F36" s="1904"/>
    </row>
    <row r="37" spans="1:6" s="1905" customFormat="1" ht="19.5" customHeight="1">
      <c r="A37" s="1883">
        <v>8122</v>
      </c>
      <c r="B37" s="1893" t="s">
        <v>1493</v>
      </c>
      <c r="C37" s="1901" t="s">
        <v>1494</v>
      </c>
      <c r="D37" s="1902">
        <f>F37</f>
        <v>0</v>
      </c>
      <c r="E37" s="1898" t="s">
        <v>1486</v>
      </c>
      <c r="F37" s="1904">
        <f>F39+F40</f>
        <v>0</v>
      </c>
    </row>
    <row r="38" spans="1:6" s="1905" customFormat="1" ht="13.5">
      <c r="A38" s="1883"/>
      <c r="B38" s="1906" t="s">
        <v>822</v>
      </c>
      <c r="C38" s="1901"/>
      <c r="D38" s="1902"/>
      <c r="E38" s="1903"/>
      <c r="F38" s="1904"/>
    </row>
    <row r="39" spans="1:6" s="1905" customFormat="1" ht="13.5">
      <c r="A39" s="1883">
        <v>8123</v>
      </c>
      <c r="B39" s="1906" t="s">
        <v>1495</v>
      </c>
      <c r="C39" s="1901"/>
      <c r="D39" s="1902"/>
      <c r="E39" s="1898" t="s">
        <v>1486</v>
      </c>
      <c r="F39" s="1904"/>
    </row>
    <row r="40" spans="1:6" s="1905" customFormat="1" ht="13.5">
      <c r="A40" s="1883">
        <v>8124</v>
      </c>
      <c r="B40" s="1906" t="s">
        <v>1496</v>
      </c>
      <c r="C40" s="1901"/>
      <c r="D40" s="1902"/>
      <c r="E40" s="1898" t="s">
        <v>1486</v>
      </c>
      <c r="F40" s="1904"/>
    </row>
    <row r="41" spans="1:6" s="1905" customFormat="1" ht="40.5">
      <c r="A41" s="1883">
        <v>8130</v>
      </c>
      <c r="B41" s="1893" t="s">
        <v>1497</v>
      </c>
      <c r="C41" s="1901" t="s">
        <v>1498</v>
      </c>
      <c r="D41" s="1902">
        <f>F41</f>
        <v>0</v>
      </c>
      <c r="E41" s="1898" t="s">
        <v>1486</v>
      </c>
      <c r="F41" s="1904">
        <f>F43+F44</f>
        <v>0</v>
      </c>
    </row>
    <row r="42" spans="1:6" s="1905" customFormat="1" ht="13.5">
      <c r="A42" s="1883"/>
      <c r="B42" s="1906" t="s">
        <v>822</v>
      </c>
      <c r="C42" s="1901"/>
      <c r="D42" s="1902"/>
      <c r="E42" s="1903"/>
      <c r="F42" s="1904"/>
    </row>
    <row r="43" spans="1:6" s="1905" customFormat="1" ht="13.5">
      <c r="A43" s="1883">
        <v>8131</v>
      </c>
      <c r="B43" s="1906" t="s">
        <v>1499</v>
      </c>
      <c r="C43" s="1901"/>
      <c r="D43" s="1902"/>
      <c r="E43" s="1898" t="s">
        <v>1486</v>
      </c>
      <c r="F43" s="1904"/>
    </row>
    <row r="44" spans="1:6" s="1905" customFormat="1" ht="14.25" thickBot="1">
      <c r="A44" s="1907">
        <v>8132</v>
      </c>
      <c r="B44" s="1908" t="s">
        <v>1500</v>
      </c>
      <c r="C44" s="1909"/>
      <c r="D44" s="1910"/>
      <c r="E44" s="1911" t="s">
        <v>1486</v>
      </c>
      <c r="F44" s="1912"/>
    </row>
    <row r="45" spans="1:6" s="1905" customFormat="1" ht="27">
      <c r="A45" s="1883">
        <v>8140</v>
      </c>
      <c r="B45" s="1893" t="s">
        <v>1501</v>
      </c>
      <c r="C45" s="1901"/>
      <c r="D45" s="1902">
        <f>E45+F45</f>
        <v>0</v>
      </c>
      <c r="E45" s="1903">
        <f>E47+E51</f>
        <v>0</v>
      </c>
      <c r="F45" s="1903">
        <f>F47+F51</f>
        <v>0</v>
      </c>
    </row>
    <row r="46" spans="1:6" s="1905" customFormat="1" ht="13.5">
      <c r="A46" s="1892"/>
      <c r="B46" s="1899" t="s">
        <v>822</v>
      </c>
      <c r="C46" s="1901"/>
      <c r="D46" s="1902"/>
      <c r="E46" s="1903"/>
      <c r="F46" s="1904"/>
    </row>
    <row r="47" spans="1:6" s="1905" customFormat="1" ht="27">
      <c r="A47" s="1883">
        <v>8141</v>
      </c>
      <c r="B47" s="1893" t="s">
        <v>1502</v>
      </c>
      <c r="C47" s="1901" t="s">
        <v>1494</v>
      </c>
      <c r="D47" s="1902">
        <f>E47+F47</f>
        <v>0</v>
      </c>
      <c r="E47" s="1903">
        <f>E49+E50</f>
        <v>0</v>
      </c>
      <c r="F47" s="1903">
        <f>F50</f>
        <v>0</v>
      </c>
    </row>
    <row r="48" spans="1:6" s="1905" customFormat="1" ht="14.25" thickBot="1">
      <c r="A48" s="1883"/>
      <c r="B48" s="1906" t="s">
        <v>822</v>
      </c>
      <c r="C48" s="1913"/>
      <c r="D48" s="1902"/>
      <c r="E48" s="1903"/>
      <c r="F48" s="1904"/>
    </row>
    <row r="49" spans="1:9" s="1905" customFormat="1" ht="13.5">
      <c r="A49" s="1871">
        <v>8142</v>
      </c>
      <c r="B49" s="1914" t="s">
        <v>1503</v>
      </c>
      <c r="C49" s="1915"/>
      <c r="D49" s="1916"/>
      <c r="E49" s="1917"/>
      <c r="F49" s="1918" t="s">
        <v>1486</v>
      </c>
    </row>
    <row r="50" spans="1:9" s="1905" customFormat="1" ht="14.25" thickBot="1">
      <c r="A50" s="1907">
        <v>8143</v>
      </c>
      <c r="B50" s="1908" t="s">
        <v>1504</v>
      </c>
      <c r="C50" s="1919"/>
      <c r="D50" s="1910"/>
      <c r="E50" s="1920"/>
      <c r="F50" s="1912"/>
    </row>
    <row r="51" spans="1:9" s="1905" customFormat="1" ht="40.5">
      <c r="A51" s="1871">
        <v>8150</v>
      </c>
      <c r="B51" s="1921" t="s">
        <v>1505</v>
      </c>
      <c r="C51" s="1922" t="s">
        <v>1498</v>
      </c>
      <c r="D51" s="1916">
        <f>E51+F51</f>
        <v>0</v>
      </c>
      <c r="E51" s="1917">
        <f>E53+E54</f>
        <v>0</v>
      </c>
      <c r="F51" s="1917">
        <f>F54</f>
        <v>0</v>
      </c>
    </row>
    <row r="52" spans="1:9" s="1905" customFormat="1" ht="13.5">
      <c r="A52" s="1883"/>
      <c r="B52" s="1906" t="s">
        <v>822</v>
      </c>
      <c r="C52" s="1923"/>
      <c r="D52" s="1902"/>
      <c r="E52" s="1903"/>
      <c r="F52" s="1904"/>
    </row>
    <row r="53" spans="1:9" s="1905" customFormat="1" ht="13.5">
      <c r="A53" s="1883">
        <v>8151</v>
      </c>
      <c r="B53" s="1906" t="s">
        <v>1499</v>
      </c>
      <c r="C53" s="1923"/>
      <c r="D53" s="1902"/>
      <c r="E53" s="1903"/>
      <c r="F53" s="1924" t="s">
        <v>17</v>
      </c>
    </row>
    <row r="54" spans="1:9" s="1905" customFormat="1" ht="14.25" thickBot="1">
      <c r="A54" s="1925">
        <v>8152</v>
      </c>
      <c r="B54" s="1926" t="s">
        <v>1506</v>
      </c>
      <c r="C54" s="1927"/>
      <c r="D54" s="1928"/>
      <c r="E54" s="1929"/>
      <c r="F54" s="1930"/>
    </row>
    <row r="55" spans="1:9" s="1905" customFormat="1" ht="41.25" thickBot="1">
      <c r="A55" s="1931">
        <v>8160</v>
      </c>
      <c r="B55" s="1932" t="s">
        <v>1507</v>
      </c>
      <c r="C55" s="1933"/>
      <c r="D55" s="1934">
        <f>E55+F55</f>
        <v>183079.76800000001</v>
      </c>
      <c r="E55" s="1935">
        <f>E62+E66+E77+E78</f>
        <v>5409.3303000000014</v>
      </c>
      <c r="F55" s="1936">
        <f>F57+F62+F66+F77+F78</f>
        <v>177670.43770000001</v>
      </c>
    </row>
    <row r="56" spans="1:9" s="1905" customFormat="1" ht="14.25" thickBot="1">
      <c r="A56" s="1937"/>
      <c r="B56" s="1938" t="s">
        <v>191</v>
      </c>
      <c r="C56" s="1939"/>
      <c r="D56" s="1940"/>
      <c r="E56" s="1941"/>
      <c r="F56" s="1942"/>
    </row>
    <row r="57" spans="1:9" s="1876" customFormat="1" ht="41.25" thickBot="1">
      <c r="A57" s="1931">
        <v>8161</v>
      </c>
      <c r="B57" s="1943" t="s">
        <v>1508</v>
      </c>
      <c r="C57" s="1933"/>
      <c r="D57" s="1944">
        <f>F57</f>
        <v>0</v>
      </c>
      <c r="E57" s="1945" t="s">
        <v>1486</v>
      </c>
      <c r="F57" s="1946">
        <f>F59+F60+F61</f>
        <v>0</v>
      </c>
    </row>
    <row r="58" spans="1:9" s="1876" customFormat="1" ht="14.25">
      <c r="A58" s="1877"/>
      <c r="B58" s="1947" t="s">
        <v>822</v>
      </c>
      <c r="C58" s="1948"/>
      <c r="D58" s="1949"/>
      <c r="E58" s="1950"/>
      <c r="F58" s="1951"/>
    </row>
    <row r="59" spans="1:9" ht="50.25" customHeight="1" thickBot="1">
      <c r="A59" s="1883">
        <v>8162</v>
      </c>
      <c r="B59" s="1906" t="s">
        <v>1509</v>
      </c>
      <c r="C59" s="1923" t="s">
        <v>1510</v>
      </c>
      <c r="D59" s="1889">
        <f>F59</f>
        <v>0</v>
      </c>
      <c r="E59" s="1952" t="s">
        <v>1486</v>
      </c>
      <c r="F59" s="1891"/>
    </row>
    <row r="60" spans="1:9" s="1876" customFormat="1" ht="135.75" thickBot="1">
      <c r="A60" s="1953">
        <v>8163</v>
      </c>
      <c r="B60" s="1954" t="s">
        <v>1511</v>
      </c>
      <c r="C60" s="1923" t="s">
        <v>1510</v>
      </c>
      <c r="D60" s="1889">
        <f>F60</f>
        <v>0</v>
      </c>
      <c r="E60" s="1945" t="s">
        <v>1486</v>
      </c>
      <c r="F60" s="1946"/>
    </row>
    <row r="61" spans="1:9" ht="27.75" thickBot="1">
      <c r="A61" s="1925">
        <v>8164</v>
      </c>
      <c r="B61" s="1926" t="s">
        <v>1512</v>
      </c>
      <c r="C61" s="1927" t="s">
        <v>1513</v>
      </c>
      <c r="D61" s="1889">
        <f>F61</f>
        <v>0</v>
      </c>
      <c r="E61" s="1955" t="s">
        <v>1486</v>
      </c>
      <c r="F61" s="1956"/>
    </row>
    <row r="62" spans="1:9" s="1876" customFormat="1" ht="27.75" thickBot="1">
      <c r="A62" s="1931">
        <v>8170</v>
      </c>
      <c r="B62" s="1943" t="s">
        <v>1514</v>
      </c>
      <c r="C62" s="1933"/>
      <c r="D62" s="1957">
        <f>E62+F62</f>
        <v>0</v>
      </c>
      <c r="E62" s="1945">
        <f>E64+E65</f>
        <v>0</v>
      </c>
      <c r="F62" s="1945">
        <f>F64+F65</f>
        <v>0</v>
      </c>
      <c r="I62" s="1876" t="s">
        <v>1481</v>
      </c>
    </row>
    <row r="63" spans="1:9" s="1876" customFormat="1" ht="14.25">
      <c r="A63" s="1877"/>
      <c r="B63" s="1947" t="s">
        <v>822</v>
      </c>
      <c r="C63" s="1948"/>
      <c r="D63" s="1958"/>
      <c r="E63" s="1950"/>
      <c r="F63" s="1959"/>
    </row>
    <row r="64" spans="1:9" ht="40.5">
      <c r="A64" s="1883">
        <v>8171</v>
      </c>
      <c r="B64" s="1906" t="s">
        <v>1515</v>
      </c>
      <c r="C64" s="1923" t="s">
        <v>1516</v>
      </c>
      <c r="D64" s="1889">
        <f>E64+F64</f>
        <v>0</v>
      </c>
      <c r="E64" s="1952"/>
      <c r="F64" s="1891"/>
    </row>
    <row r="65" spans="1:10" ht="14.25" thickBot="1">
      <c r="A65" s="1883">
        <v>8172</v>
      </c>
      <c r="B65" s="1900" t="s">
        <v>1517</v>
      </c>
      <c r="C65" s="1923" t="s">
        <v>1518</v>
      </c>
      <c r="D65" s="1889">
        <f>E65+F65</f>
        <v>0</v>
      </c>
      <c r="E65" s="1952"/>
      <c r="F65" s="1891"/>
    </row>
    <row r="66" spans="1:10" s="1876" customFormat="1" ht="41.25" thickBot="1">
      <c r="A66" s="1931">
        <v>8190</v>
      </c>
      <c r="B66" s="1960" t="s">
        <v>1519</v>
      </c>
      <c r="C66" s="1961"/>
      <c r="D66" s="1962">
        <f>E66+F66</f>
        <v>183079.76800000001</v>
      </c>
      <c r="E66" s="1963">
        <f>E68-E71</f>
        <v>5409.3303000000014</v>
      </c>
      <c r="F66" s="1964">
        <f>F72</f>
        <v>177670.43770000001</v>
      </c>
    </row>
    <row r="67" spans="1:10" s="1876" customFormat="1" ht="14.25">
      <c r="A67" s="1937"/>
      <c r="B67" s="1899" t="s">
        <v>694</v>
      </c>
      <c r="C67" s="1413"/>
      <c r="D67" s="1965"/>
      <c r="E67" s="1966"/>
      <c r="F67" s="1967"/>
    </row>
    <row r="68" spans="1:10" ht="40.5">
      <c r="A68" s="1968">
        <v>8191</v>
      </c>
      <c r="B68" s="1947" t="s">
        <v>1520</v>
      </c>
      <c r="C68" s="1969">
        <v>9320</v>
      </c>
      <c r="D68" s="1970">
        <f>E68</f>
        <v>112308.6275</v>
      </c>
      <c r="E68" s="1971">
        <v>112308.6275</v>
      </c>
      <c r="F68" s="1972" t="s">
        <v>17</v>
      </c>
    </row>
    <row r="69" spans="1:10" ht="13.5">
      <c r="A69" s="1892"/>
      <c r="B69" s="1899" t="s">
        <v>194</v>
      </c>
      <c r="C69" s="1973"/>
      <c r="D69" s="1974"/>
      <c r="E69" s="1975"/>
      <c r="F69" s="1784"/>
    </row>
    <row r="70" spans="1:10" ht="67.5">
      <c r="A70" s="1892">
        <v>8192</v>
      </c>
      <c r="B70" s="1906" t="s">
        <v>1521</v>
      </c>
      <c r="C70" s="1973"/>
      <c r="D70" s="1886">
        <f>E70</f>
        <v>5409.3302999999996</v>
      </c>
      <c r="E70" s="1976">
        <v>5409.3302999999996</v>
      </c>
      <c r="F70" s="1977" t="s">
        <v>1486</v>
      </c>
    </row>
    <row r="71" spans="1:10" ht="40.5">
      <c r="A71" s="1892">
        <v>8193</v>
      </c>
      <c r="B71" s="1906" t="s">
        <v>1522</v>
      </c>
      <c r="C71" s="1973"/>
      <c r="D71" s="1886">
        <f>E71</f>
        <v>106899.2972</v>
      </c>
      <c r="E71" s="1978">
        <f>E68-E70</f>
        <v>106899.2972</v>
      </c>
      <c r="F71" s="1977" t="s">
        <v>17</v>
      </c>
    </row>
    <row r="72" spans="1:10" ht="40.5">
      <c r="A72" s="1892">
        <v>8194</v>
      </c>
      <c r="B72" s="1979" t="s">
        <v>1523</v>
      </c>
      <c r="C72" s="1980">
        <v>9330</v>
      </c>
      <c r="D72" s="1981">
        <f>F72</f>
        <v>177670.43770000001</v>
      </c>
      <c r="E72" s="1982" t="s">
        <v>1486</v>
      </c>
      <c r="F72" s="1983">
        <f>F74+F75</f>
        <v>177670.43770000001</v>
      </c>
    </row>
    <row r="73" spans="1:10" ht="13.5">
      <c r="A73" s="1892"/>
      <c r="B73" s="1899" t="s">
        <v>194</v>
      </c>
      <c r="C73" s="1980"/>
      <c r="D73" s="1984"/>
      <c r="E73" s="1982"/>
      <c r="F73" s="1985"/>
    </row>
    <row r="74" spans="1:10" ht="54">
      <c r="A74" s="1892">
        <v>8195</v>
      </c>
      <c r="B74" s="1906" t="s">
        <v>1524</v>
      </c>
      <c r="C74" s="1980"/>
      <c r="D74" s="1981">
        <f>F74</f>
        <v>70771.140499999994</v>
      </c>
      <c r="E74" s="1982" t="s">
        <v>1486</v>
      </c>
      <c r="F74" s="1983">
        <v>70771.140499999994</v>
      </c>
      <c r="G74" s="1986"/>
      <c r="H74" s="1986"/>
      <c r="J74" s="1986"/>
    </row>
    <row r="75" spans="1:10" ht="54">
      <c r="A75" s="1987">
        <v>8196</v>
      </c>
      <c r="B75" s="1906" t="s">
        <v>1525</v>
      </c>
      <c r="C75" s="1980"/>
      <c r="D75" s="1981">
        <f>F75</f>
        <v>106899.2972</v>
      </c>
      <c r="E75" s="1978" t="s">
        <v>1486</v>
      </c>
      <c r="F75" s="1983">
        <v>106899.2972</v>
      </c>
    </row>
    <row r="76" spans="1:10" ht="54">
      <c r="A76" s="1892">
        <v>8197</v>
      </c>
      <c r="B76" s="1988" t="s">
        <v>1526</v>
      </c>
      <c r="C76" s="1989"/>
      <c r="D76" s="1990" t="s">
        <v>1486</v>
      </c>
      <c r="E76" s="1991" t="s">
        <v>1486</v>
      </c>
      <c r="F76" s="1992" t="s">
        <v>1486</v>
      </c>
    </row>
    <row r="77" spans="1:10" ht="67.5">
      <c r="A77" s="1892">
        <v>8198</v>
      </c>
      <c r="B77" s="1993" t="s">
        <v>1527</v>
      </c>
      <c r="C77" s="1994"/>
      <c r="D77" s="1990" t="s">
        <v>1486</v>
      </c>
      <c r="E77" s="1995"/>
      <c r="F77" s="1784"/>
    </row>
    <row r="78" spans="1:10" ht="67.5">
      <c r="A78" s="1892">
        <v>8199</v>
      </c>
      <c r="B78" s="1996" t="s">
        <v>1528</v>
      </c>
      <c r="C78" s="1994"/>
      <c r="D78" s="1984"/>
      <c r="E78" s="1995"/>
      <c r="F78" s="1784"/>
    </row>
    <row r="79" spans="1:10" ht="54">
      <c r="A79" s="1892" t="s">
        <v>1529</v>
      </c>
      <c r="B79" s="1997" t="s">
        <v>1530</v>
      </c>
      <c r="C79" s="1994"/>
      <c r="D79" s="1981">
        <f>F79</f>
        <v>0</v>
      </c>
      <c r="E79" s="1991" t="s">
        <v>1486</v>
      </c>
      <c r="F79" s="1780">
        <v>0</v>
      </c>
    </row>
    <row r="80" spans="1:10" ht="27">
      <c r="A80" s="1892">
        <v>8200</v>
      </c>
      <c r="B80" s="1884" t="s">
        <v>1531</v>
      </c>
      <c r="C80" s="1973"/>
      <c r="D80" s="1974">
        <f>E80+F80</f>
        <v>0</v>
      </c>
      <c r="E80" s="1975">
        <f>E82</f>
        <v>0</v>
      </c>
      <c r="F80" s="1975">
        <f>F82</f>
        <v>0</v>
      </c>
    </row>
    <row r="81" spans="1:6" ht="13.5">
      <c r="A81" s="1892"/>
      <c r="B81" s="1888" t="s">
        <v>191</v>
      </c>
      <c r="C81" s="1973"/>
      <c r="D81" s="1974"/>
      <c r="E81" s="1975"/>
      <c r="F81" s="1784"/>
    </row>
    <row r="82" spans="1:6" ht="27">
      <c r="A82" s="1892">
        <v>8210</v>
      </c>
      <c r="B82" s="1998" t="s">
        <v>1532</v>
      </c>
      <c r="C82" s="1973"/>
      <c r="D82" s="1974">
        <f>E82+F82</f>
        <v>0</v>
      </c>
      <c r="E82" s="1995">
        <f>E88</f>
        <v>0</v>
      </c>
      <c r="F82" s="1784">
        <f>F84+F88</f>
        <v>0</v>
      </c>
    </row>
    <row r="83" spans="1:6" ht="13.5">
      <c r="A83" s="1883"/>
      <c r="B83" s="1906" t="s">
        <v>191</v>
      </c>
      <c r="C83" s="1973"/>
      <c r="D83" s="1974"/>
      <c r="E83" s="1995"/>
      <c r="F83" s="1784"/>
    </row>
    <row r="84" spans="1:6" ht="54">
      <c r="A84" s="1892">
        <v>8211</v>
      </c>
      <c r="B84" s="1897" t="s">
        <v>1533</v>
      </c>
      <c r="C84" s="1973"/>
      <c r="D84" s="1974">
        <f>F84</f>
        <v>0</v>
      </c>
      <c r="E84" s="1982" t="s">
        <v>1486</v>
      </c>
      <c r="F84" s="1784">
        <f>F86+F87</f>
        <v>0</v>
      </c>
    </row>
    <row r="85" spans="1:6" ht="13.5">
      <c r="A85" s="1892"/>
      <c r="B85" s="1899" t="s">
        <v>194</v>
      </c>
      <c r="C85" s="1973"/>
      <c r="D85" s="1974"/>
      <c r="E85" s="1982"/>
      <c r="F85" s="1784"/>
    </row>
    <row r="86" spans="1:6" ht="15" customHeight="1">
      <c r="A86" s="1892">
        <v>8212</v>
      </c>
      <c r="B86" s="1900" t="s">
        <v>1487</v>
      </c>
      <c r="C86" s="1923" t="s">
        <v>1534</v>
      </c>
      <c r="D86" s="1974">
        <f>F86</f>
        <v>0</v>
      </c>
      <c r="E86" s="1982" t="s">
        <v>1486</v>
      </c>
      <c r="F86" s="1784"/>
    </row>
    <row r="87" spans="1:6" ht="15" customHeight="1">
      <c r="A87" s="1892">
        <v>8213</v>
      </c>
      <c r="B87" s="1900" t="s">
        <v>1489</v>
      </c>
      <c r="C87" s="1923" t="s">
        <v>1535</v>
      </c>
      <c r="D87" s="1974">
        <f>F87</f>
        <v>0</v>
      </c>
      <c r="E87" s="1982" t="s">
        <v>1486</v>
      </c>
      <c r="F87" s="1784"/>
    </row>
    <row r="88" spans="1:6" s="1402" customFormat="1" ht="24.75" customHeight="1">
      <c r="A88" s="1892">
        <v>8220</v>
      </c>
      <c r="B88" s="1897" t="s">
        <v>1536</v>
      </c>
      <c r="C88" s="1973"/>
      <c r="D88" s="1974">
        <f>E88+F88</f>
        <v>0</v>
      </c>
      <c r="E88" s="1999">
        <f>E94</f>
        <v>0</v>
      </c>
      <c r="F88" s="1784">
        <f>F92+F94</f>
        <v>0</v>
      </c>
    </row>
    <row r="89" spans="1:6" s="1402" customFormat="1" ht="13.5">
      <c r="A89" s="1892"/>
      <c r="B89" s="1899" t="s">
        <v>191</v>
      </c>
      <c r="C89" s="1973"/>
      <c r="D89" s="1974"/>
      <c r="E89" s="1999"/>
      <c r="F89" s="1784"/>
    </row>
    <row r="90" spans="1:6" s="1402" customFormat="1" ht="13.5">
      <c r="A90" s="1892">
        <v>8221</v>
      </c>
      <c r="B90" s="1897" t="s">
        <v>1537</v>
      </c>
      <c r="C90" s="1973"/>
      <c r="D90" s="1974">
        <f>F90</f>
        <v>0</v>
      </c>
      <c r="E90" s="1982" t="s">
        <v>1486</v>
      </c>
      <c r="F90" s="1784">
        <f>F92+F93</f>
        <v>0</v>
      </c>
    </row>
    <row r="91" spans="1:6" s="1402" customFormat="1" ht="15.75" customHeight="1">
      <c r="A91" s="1892"/>
      <c r="B91" s="1899" t="s">
        <v>822</v>
      </c>
      <c r="C91" s="1973"/>
      <c r="D91" s="1974"/>
      <c r="E91" s="1982"/>
      <c r="F91" s="1784"/>
    </row>
    <row r="92" spans="1:6" s="1402" customFormat="1" ht="13.5">
      <c r="A92" s="1883">
        <v>8222</v>
      </c>
      <c r="B92" s="1906" t="s">
        <v>1538</v>
      </c>
      <c r="C92" s="1923" t="s">
        <v>1539</v>
      </c>
      <c r="D92" s="1974">
        <f>F92</f>
        <v>0</v>
      </c>
      <c r="E92" s="1982" t="s">
        <v>1486</v>
      </c>
      <c r="F92" s="1784"/>
    </row>
    <row r="93" spans="1:6" s="1402" customFormat="1" ht="27">
      <c r="A93" s="1883">
        <v>8230</v>
      </c>
      <c r="B93" s="1906" t="s">
        <v>1540</v>
      </c>
      <c r="C93" s="1923" t="s">
        <v>1541</v>
      </c>
      <c r="D93" s="1974">
        <f>F93</f>
        <v>0</v>
      </c>
      <c r="E93" s="1982" t="s">
        <v>1486</v>
      </c>
      <c r="F93" s="1784"/>
    </row>
    <row r="94" spans="1:6" s="1402" customFormat="1" ht="27">
      <c r="A94" s="1883">
        <v>8240</v>
      </c>
      <c r="B94" s="1897" t="s">
        <v>1542</v>
      </c>
      <c r="C94" s="1973"/>
      <c r="D94" s="1974">
        <f>E94+F94</f>
        <v>0</v>
      </c>
      <c r="E94" s="1999">
        <f>E96+E97</f>
        <v>0</v>
      </c>
      <c r="F94" s="1999">
        <f>F96+F97</f>
        <v>0</v>
      </c>
    </row>
    <row r="95" spans="1:6" s="1402" customFormat="1" ht="13.5">
      <c r="A95" s="1892"/>
      <c r="B95" s="1899" t="s">
        <v>822</v>
      </c>
      <c r="C95" s="1973"/>
      <c r="D95" s="1974"/>
      <c r="E95" s="1999"/>
      <c r="F95" s="1784"/>
    </row>
    <row r="96" spans="1:6" s="1402" customFormat="1" ht="15.75" customHeight="1">
      <c r="A96" s="1883">
        <v>8241</v>
      </c>
      <c r="B96" s="1906" t="s">
        <v>1543</v>
      </c>
      <c r="C96" s="1923" t="s">
        <v>1539</v>
      </c>
      <c r="D96" s="1974">
        <f>E96+F96</f>
        <v>0</v>
      </c>
      <c r="E96" s="1975"/>
      <c r="F96" s="1784"/>
    </row>
    <row r="97" spans="1:6" s="1402" customFormat="1" ht="23.25" customHeight="1" thickBot="1">
      <c r="A97" s="1907">
        <v>8250</v>
      </c>
      <c r="B97" s="1908" t="s">
        <v>1544</v>
      </c>
      <c r="C97" s="2000" t="s">
        <v>1541</v>
      </c>
      <c r="D97" s="2001">
        <f>E97+F97</f>
        <v>0</v>
      </c>
      <c r="E97" s="2002"/>
      <c r="F97" s="2003"/>
    </row>
    <row r="98" spans="1:6">
      <c r="B98" s="1386"/>
    </row>
    <row r="99" spans="1:6">
      <c r="B99" s="1386"/>
    </row>
    <row r="100" spans="1:6">
      <c r="B100" s="1386"/>
    </row>
    <row r="101" spans="1:6">
      <c r="B101" s="1386"/>
    </row>
    <row r="102" spans="1:6">
      <c r="B102" s="1386"/>
    </row>
    <row r="103" spans="1:6">
      <c r="B103" s="1386"/>
    </row>
    <row r="104" spans="1:6">
      <c r="B104" s="1386"/>
    </row>
    <row r="105" spans="1:6">
      <c r="B105" s="1386"/>
    </row>
    <row r="106" spans="1:6">
      <c r="B106" s="1386"/>
    </row>
    <row r="107" spans="1:6">
      <c r="B107" s="1386"/>
    </row>
    <row r="108" spans="1:6">
      <c r="B108" s="1386"/>
    </row>
    <row r="109" spans="1:6">
      <c r="B109" s="1386"/>
    </row>
    <row r="110" spans="1:6">
      <c r="B110" s="1386"/>
    </row>
    <row r="111" spans="1:6">
      <c r="B111" s="1386"/>
    </row>
    <row r="112" spans="1:6">
      <c r="B112" s="1386"/>
    </row>
    <row r="113" spans="2:2">
      <c r="B113" s="1386"/>
    </row>
    <row r="114" spans="2:2">
      <c r="B114" s="1386"/>
    </row>
    <row r="115" spans="2:2">
      <c r="B115" s="1386"/>
    </row>
    <row r="116" spans="2:2">
      <c r="B116" s="1386"/>
    </row>
    <row r="117" spans="2:2">
      <c r="B117" s="1386"/>
    </row>
    <row r="118" spans="2:2">
      <c r="B118" s="1386"/>
    </row>
    <row r="119" spans="2:2">
      <c r="B119" s="1386"/>
    </row>
    <row r="120" spans="2:2">
      <c r="B120" s="1386"/>
    </row>
    <row r="121" spans="2:2">
      <c r="B121" s="1386"/>
    </row>
    <row r="122" spans="2:2">
      <c r="B122" s="1386"/>
    </row>
    <row r="123" spans="2:2">
      <c r="B123" s="1386"/>
    </row>
    <row r="124" spans="2:2">
      <c r="B124" s="1386"/>
    </row>
    <row r="125" spans="2:2">
      <c r="B125" s="1386"/>
    </row>
    <row r="126" spans="2:2">
      <c r="B126" s="1386"/>
    </row>
    <row r="127" spans="2:2">
      <c r="B127" s="1386"/>
    </row>
    <row r="128" spans="2:2">
      <c r="B128" s="1386"/>
    </row>
    <row r="129" spans="2:2">
      <c r="B129" s="1386"/>
    </row>
    <row r="130" spans="2:2">
      <c r="B130" s="1386"/>
    </row>
    <row r="131" spans="2:2">
      <c r="B131" s="1386"/>
    </row>
    <row r="132" spans="2:2">
      <c r="B132" s="1386"/>
    </row>
    <row r="133" spans="2:2">
      <c r="B133" s="1386"/>
    </row>
    <row r="134" spans="2:2">
      <c r="B134" s="1386"/>
    </row>
    <row r="135" spans="2:2">
      <c r="B135" s="1386"/>
    </row>
    <row r="136" spans="2:2">
      <c r="B136" s="1386"/>
    </row>
    <row r="137" spans="2:2">
      <c r="B137" s="1386"/>
    </row>
    <row r="138" spans="2:2">
      <c r="B138" s="1386"/>
    </row>
    <row r="139" spans="2:2">
      <c r="B139" s="1386"/>
    </row>
    <row r="140" spans="2:2">
      <c r="B140" s="1386"/>
    </row>
    <row r="141" spans="2:2">
      <c r="B141" s="1386"/>
    </row>
    <row r="142" spans="2:2">
      <c r="B142" s="1386"/>
    </row>
    <row r="143" spans="2:2">
      <c r="B143" s="1386"/>
    </row>
    <row r="144" spans="2:2">
      <c r="B144" s="1386"/>
    </row>
    <row r="145" spans="2:2">
      <c r="B145" s="1386"/>
    </row>
    <row r="146" spans="2:2">
      <c r="B146" s="1386"/>
    </row>
    <row r="147" spans="2:2">
      <c r="B147" s="1386"/>
    </row>
    <row r="148" spans="2:2">
      <c r="B148" s="1386"/>
    </row>
    <row r="149" spans="2:2">
      <c r="B149" s="1386"/>
    </row>
    <row r="150" spans="2:2">
      <c r="B150" s="1386"/>
    </row>
    <row r="151" spans="2:2">
      <c r="B151" s="1386"/>
    </row>
    <row r="152" spans="2:2">
      <c r="B152" s="1386"/>
    </row>
    <row r="153" spans="2:2">
      <c r="B153" s="1386"/>
    </row>
    <row r="154" spans="2:2">
      <c r="B154" s="1386"/>
    </row>
    <row r="155" spans="2:2">
      <c r="B155" s="1386"/>
    </row>
    <row r="156" spans="2:2">
      <c r="B156" s="1386"/>
    </row>
    <row r="157" spans="2:2">
      <c r="B157" s="1386"/>
    </row>
    <row r="158" spans="2:2">
      <c r="B158" s="1386"/>
    </row>
    <row r="159" spans="2:2">
      <c r="B159" s="1386"/>
    </row>
    <row r="160" spans="2:2">
      <c r="B160" s="1386"/>
    </row>
    <row r="161" spans="2:2">
      <c r="B161" s="1386"/>
    </row>
    <row r="162" spans="2:2">
      <c r="B162" s="1386"/>
    </row>
    <row r="163" spans="2:2">
      <c r="B163" s="1386"/>
    </row>
    <row r="164" spans="2:2">
      <c r="B164" s="1386"/>
    </row>
    <row r="165" spans="2:2">
      <c r="B165" s="1386"/>
    </row>
    <row r="166" spans="2:2">
      <c r="B166" s="1386"/>
    </row>
    <row r="167" spans="2:2">
      <c r="B167" s="1386"/>
    </row>
    <row r="168" spans="2:2">
      <c r="B168" s="1386"/>
    </row>
    <row r="169" spans="2:2">
      <c r="B169" s="1386"/>
    </row>
    <row r="170" spans="2:2">
      <c r="B170" s="1386"/>
    </row>
    <row r="171" spans="2:2">
      <c r="B171" s="1386"/>
    </row>
    <row r="172" spans="2:2">
      <c r="B172" s="1386"/>
    </row>
    <row r="173" spans="2:2">
      <c r="B173" s="1386"/>
    </row>
    <row r="174" spans="2:2">
      <c r="B174" s="1386"/>
    </row>
    <row r="175" spans="2:2">
      <c r="B175" s="1386"/>
    </row>
    <row r="176" spans="2:2">
      <c r="B176" s="1386"/>
    </row>
    <row r="177" spans="2:2">
      <c r="B177" s="1386"/>
    </row>
    <row r="178" spans="2:2">
      <c r="B178" s="1386"/>
    </row>
    <row r="179" spans="2:2">
      <c r="B179" s="1386"/>
    </row>
    <row r="180" spans="2:2">
      <c r="B180" s="1386"/>
    </row>
    <row r="181" spans="2:2">
      <c r="B181" s="1386"/>
    </row>
    <row r="182" spans="2:2">
      <c r="B182" s="1386"/>
    </row>
    <row r="183" spans="2:2">
      <c r="B183" s="1386"/>
    </row>
    <row r="184" spans="2:2">
      <c r="B184" s="1386"/>
    </row>
    <row r="185" spans="2:2">
      <c r="B185" s="1386"/>
    </row>
    <row r="186" spans="2:2">
      <c r="B186" s="1386"/>
    </row>
    <row r="187" spans="2:2">
      <c r="B187" s="1386"/>
    </row>
    <row r="188" spans="2:2">
      <c r="B188" s="1386"/>
    </row>
    <row r="189" spans="2:2">
      <c r="B189" s="1386"/>
    </row>
    <row r="190" spans="2:2">
      <c r="B190" s="1386"/>
    </row>
    <row r="191" spans="2:2">
      <c r="B191" s="1386"/>
    </row>
    <row r="192" spans="2:2">
      <c r="B192" s="1386"/>
    </row>
    <row r="193" spans="2:2">
      <c r="B193" s="1386"/>
    </row>
    <row r="194" spans="2:2">
      <c r="B194" s="1386"/>
    </row>
    <row r="195" spans="2:2">
      <c r="B195" s="1386"/>
    </row>
    <row r="196" spans="2:2">
      <c r="B196" s="1386"/>
    </row>
    <row r="197" spans="2:2">
      <c r="B197" s="1386"/>
    </row>
    <row r="198" spans="2:2">
      <c r="B198" s="1386"/>
    </row>
    <row r="199" spans="2:2">
      <c r="B199" s="1386"/>
    </row>
    <row r="200" spans="2:2">
      <c r="B200" s="1386"/>
    </row>
    <row r="201" spans="2:2">
      <c r="B201" s="1386"/>
    </row>
    <row r="202" spans="2:2">
      <c r="B202" s="1386"/>
    </row>
    <row r="203" spans="2:2">
      <c r="B203" s="1386"/>
    </row>
    <row r="204" spans="2:2">
      <c r="B204" s="1386"/>
    </row>
    <row r="205" spans="2:2">
      <c r="B205" s="1386"/>
    </row>
    <row r="206" spans="2:2">
      <c r="B206" s="1386"/>
    </row>
    <row r="207" spans="2:2">
      <c r="B207" s="1386"/>
    </row>
    <row r="208" spans="2:2">
      <c r="B208" s="1386"/>
    </row>
    <row r="209" spans="2:2">
      <c r="B209" s="1386"/>
    </row>
    <row r="210" spans="2:2">
      <c r="B210" s="1386"/>
    </row>
    <row r="211" spans="2:2">
      <c r="B211" s="1386"/>
    </row>
    <row r="212" spans="2:2">
      <c r="B212" s="1386"/>
    </row>
    <row r="213" spans="2:2">
      <c r="B213" s="1386"/>
    </row>
    <row r="214" spans="2:2">
      <c r="B214" s="1386"/>
    </row>
    <row r="215" spans="2:2">
      <c r="B215" s="1386"/>
    </row>
    <row r="216" spans="2:2">
      <c r="B216" s="1386"/>
    </row>
    <row r="217" spans="2:2">
      <c r="B217" s="1386"/>
    </row>
    <row r="218" spans="2:2">
      <c r="B218" s="1386"/>
    </row>
    <row r="219" spans="2:2">
      <c r="B219" s="1386"/>
    </row>
    <row r="220" spans="2:2">
      <c r="B220" s="1386"/>
    </row>
    <row r="221" spans="2:2">
      <c r="B221" s="1386"/>
    </row>
    <row r="222" spans="2:2">
      <c r="B222" s="1386"/>
    </row>
    <row r="223" spans="2:2">
      <c r="B223" s="1386"/>
    </row>
    <row r="224" spans="2:2">
      <c r="B224" s="1386"/>
    </row>
    <row r="225" spans="2:2">
      <c r="B225" s="1386"/>
    </row>
    <row r="226" spans="2:2">
      <c r="B226" s="1386"/>
    </row>
    <row r="227" spans="2:2">
      <c r="B227" s="1386"/>
    </row>
    <row r="228" spans="2:2">
      <c r="B228" s="1386"/>
    </row>
    <row r="229" spans="2:2">
      <c r="B229" s="1386"/>
    </row>
    <row r="230" spans="2:2">
      <c r="B230" s="1386"/>
    </row>
    <row r="231" spans="2:2">
      <c r="B231" s="1386"/>
    </row>
    <row r="232" spans="2:2">
      <c r="B232" s="1386"/>
    </row>
    <row r="233" spans="2:2">
      <c r="B233" s="1386"/>
    </row>
    <row r="234" spans="2:2">
      <c r="B234" s="1386"/>
    </row>
    <row r="235" spans="2:2">
      <c r="B235" s="1386"/>
    </row>
    <row r="236" spans="2:2">
      <c r="B236" s="1386"/>
    </row>
    <row r="237" spans="2:2">
      <c r="B237" s="1386"/>
    </row>
    <row r="238" spans="2:2">
      <c r="B238" s="1386"/>
    </row>
    <row r="239" spans="2:2">
      <c r="B239" s="1386"/>
    </row>
    <row r="240" spans="2:2">
      <c r="B240" s="1386"/>
    </row>
    <row r="241" spans="2:2">
      <c r="B241" s="1386"/>
    </row>
    <row r="242" spans="2:2">
      <c r="B242" s="1386"/>
    </row>
    <row r="243" spans="2:2">
      <c r="B243" s="1386"/>
    </row>
    <row r="244" spans="2:2">
      <c r="B244" s="1386"/>
    </row>
    <row r="245" spans="2:2">
      <c r="B245" s="1386"/>
    </row>
    <row r="246" spans="2:2">
      <c r="B246" s="1386"/>
    </row>
    <row r="247" spans="2:2">
      <c r="B247" s="1386"/>
    </row>
    <row r="248" spans="2:2">
      <c r="B248" s="1386"/>
    </row>
    <row r="249" spans="2:2">
      <c r="B249" s="1386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70" t="s">
        <v>687</v>
      </c>
      <c r="B1" s="2270"/>
      <c r="C1" s="2270"/>
      <c r="D1" s="2270"/>
      <c r="E1" s="2270"/>
      <c r="F1" s="2270"/>
    </row>
    <row r="2" spans="1:9" s="1548" customFormat="1" ht="31.5" customHeight="1">
      <c r="A2" s="2258" t="s">
        <v>688</v>
      </c>
      <c r="B2" s="2258"/>
      <c r="C2" s="2258"/>
      <c r="D2" s="2258"/>
      <c r="E2" s="2258"/>
      <c r="F2" s="2258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71" t="s">
        <v>169</v>
      </c>
      <c r="B5" s="1685" t="s">
        <v>690</v>
      </c>
      <c r="C5" s="1686"/>
      <c r="D5" s="2259" t="s">
        <v>572</v>
      </c>
      <c r="E5" s="2261" t="s">
        <v>191</v>
      </c>
      <c r="F5" s="2262"/>
    </row>
    <row r="6" spans="1:9" s="1548" customFormat="1" ht="33" customHeight="1" thickBot="1">
      <c r="A6" s="2272"/>
      <c r="B6" s="1687" t="s">
        <v>691</v>
      </c>
      <c r="C6" s="1688" t="s">
        <v>692</v>
      </c>
      <c r="D6" s="226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E8+F8-[7]ekamut!F124</f>
        <v>2433715.4332999997</v>
      </c>
      <c r="E8" s="1695">
        <f>E10</f>
        <v>1084689.7342999999</v>
      </c>
      <c r="F8" s="1696">
        <f>F10+F171+F206</f>
        <v>1449025.699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E10+F10-[7]ekamut!F124</f>
        <v>984689.73429999989</v>
      </c>
      <c r="E10" s="1706">
        <f>E12+E25+E68+E83+E93+E127+E142</f>
        <v>1084689.7342999999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[7]aparat!F34+'[7]zags '!F34+'[7]վեկտոր պլյուս'!F34+[7]turq!F34+[7]gjuxatntes!F35+'[7]chanap transp'!F34+'[7]transp nax'!F34+'[7]ajl nax'!F34+'[7]tntes harab'!F37+[7]axb!F34+'[7]srgaka mig'!F34+'[7]bnak shin'!F34+[7]lusav!F34+'[7]hangst sport'!F34+'[7]mshak palat'!F34+'[7]mshak kazm'!F34+[7]herutahax!F34+[7]texekat!F34+'[7]yndameny mankap.'!F34+[7]gisherotik!F34+'[7]soc ogn'!F34+'[7]nvir. b`h'!F34+'[7]pah fond '!F34+'[7]yndam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[7]aparat!F35+'[7]zags '!F35+'[7]վեկտոր պլյուս'!F35+[7]turq!F35+[7]gjuxatntes!F36+'[7]chanap transp'!F35+'[7]transp nax'!F35+'[7]ajl nax'!F35+'[7]tntes harab'!F38+[7]axb!F35+'[7]srgaka mig'!F35+'[7]bnak shin'!F35+[7]lusav!F35+'[7]hangst sport'!F35+'[7]kent grad'!F35+'[7]mshak palat'!F35+'[7]mshak kazm'!F35+[7]herutahax!F35+[7]texekat!F35+'[7]yndameny mankap.'!F35+[7]gisherotik!F35+[7]marzadp!F35+'[7]soc ogn'!F35+'[7]nvir. b`h'!F35+'[7]pah fond '!F35+'[7]yndam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[7]aparat!F38+'[7]zags '!F38+'[7]վեկտոր պլյուս'!F38+[7]turq!F38+[7]gjuxatntes!F39+'[7]chanap transp'!F38+'[7]transp nax'!F38+'[7]ajl nax'!F38+'[7]tntes harab'!F41+[7]axb!F38+'[7]srgaka mig'!F38+'[7]bnak shin'!F38+[7]lusav!F38+'[7]hangst sport'!F38+'[7]kent grad'!F38+'[7]mshak palat'!F38+'[7]mshak kazm'!F38+[7]herutahax!F38+[7]texekat!F38+'[7]yndameny mankap.'!F38+[7]gisherotik!F38+[7]marzadp!F38+'[7]soc ogn'!F38+'[7]nvir. b`h'!F38+'[7]pah fond '!F38+'[7]yndam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[7]aparat!F39+'[7]zags '!F39+'[7]վեկտոր պլյուս'!F39+[7]turq!F39+[7]gjuxatntes!F40+'[7]chanap transp'!F39+'[7]transp nax'!F39+'[7]ajl nax'!F39+'[7]tntes harab'!F42+[7]axb!F39+'[7]srgaka mig'!F39+'[7]bnak shin'!F39+[7]lusav!F39+'[7]hangst sport'!F39+'[7]kent grad'!F39+'[7]mshak palat'!F39+'[7]mshak kazm'!F39+[7]herutahax!F39+[7]texekat!F39+'[7]yndameny mankap.'!F39+[7]gisherotik!F39+[7]marzadp!F39+'[7]soc ogn'!F39+'[7]nvir. b`h'!F39+'[7]pah fond '!F39+'[7]yndam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[7]aparat!F40+'[7]zags '!F40+'[7]վեկտոր պլյուս'!F40+[7]turq!F40+[7]gjuxatntes!F41+'[7]chanap transp'!F40+'[7]transp nax'!F40+'[7]ajl nax'!F40+'[7]tntes harab'!F43+[7]axb!F40+'[7]srgaka mig'!F40+'[7]bnak shin'!F40+[7]lusav!F40+'[7]hangst sport'!F40+'[7]kent grad'!F40+'[7]mshak palat'!F40+'[7]mshak kazm'!F40+[7]herutahax!F40+[7]texekat!F40+'[7]yndameny mankap.'!F40+[7]gisherotik!F40+[7]marzadp!F40+'[7]soc ogn'!F40+'[7]nvir. b`h'!F40+'[7]pah fond '!F40+'[7]yndam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104061.79430000001</v>
      </c>
      <c r="E25" s="1734">
        <f>E27+E36+E41+E51+E54+E58</f>
        <v>104061.79430000001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25043.230299999999</v>
      </c>
      <c r="E27" s="1644">
        <f>E29+E30+E31+E32+E33+E34+E35</f>
        <v>25043.230299999999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[7]aparat!F43+'[7]zags '!F43+'[7]վեկտոր պլյուս'!F43+[7]turq!F43+[7]gjuxatntes!F44+'[7]chanap transp'!F43+'[7]transp nax'!F43+'[7]ajl nax'!F43+'[7]tntes harab'!F46+[7]axb!F43+'[7]srgaka mig'!F43+'[7]bnak shin'!F43+[7]lusav!F43+'[7]hangst sport'!F43+'[7]kent grad'!F43+'[7]mshak palat'!F43+'[7]mshak kazm'!F43+[7]herutahax!F43+[7]texekat!F43+'[7]yndameny mankap.'!F43+[7]gisherotik!F43+[7]marzadp!F43+'[7]soc ogn'!F43+'[7]nvir. b`h'!F43+'[7]pah fond '!F43+'[7]yndam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19080</v>
      </c>
      <c r="E30" s="1644">
        <f>[7]aparat!F44+'[7]zags '!F44+'[7]վեկտոր պլյուս'!F44+[7]turq!F44+[7]gjuxatntes!F45+'[7]chanap transp'!F44+'[7]transp nax'!F44+'[7]ajl nax'!F44+'[7]tntes harab'!F47+[7]axb!F44+'[7]srgaka mig'!F44+'[7]bnak shin'!F44+[7]lusav!F44+'[7]hangst sport'!F44+'[7]mshak palat'!F44+'[7]mshak kazm'!F44+[7]herutahax!F44+[7]texekat!F44+'[7]yndameny mankap.'!F44+[7]gisherotik!F44+'[7]soc ogn'!F44+'[7]nvir. b`h'!F44+'[7]pah fond '!F44+'[7]yndam arvest erash'!F44</f>
        <v>19080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[7]aparat!F45+'[7]zags '!F45+'[7]վեկտոր պլյուս'!F45+[7]turq!F45+[7]gjuxatntes!F46+'[7]chanap transp'!F45+'[7]transp nax'!F45+'[7]ajl nax'!F45+'[7]tntes harab'!F48+[7]axb!F45+'[7]srgaka mig'!F45+'[7]bnak shin'!F45+[7]lusav!F45+'[7]hangst sport'!F45+'[7]mshak palat'!F45+'[7]mshak kazm'!F45+[7]herutahax!F45+[7]texekat!F45+'[7]yndameny mankap.'!F45+[7]gisherotik!F45+'[7]soc ogn'!F45+'[7]nvir. b`h'!F45+'[7]pah fond '!F45+'[7]yndam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[7]aparat!F46+'[7]zags '!F46+'[7]վեկտոր պլյուս'!F46+[7]turq!F46+[7]gjuxatntes!F47+'[7]chanap transp'!F46+'[7]transp nax'!F46+'[7]ajl nax'!F46+'[7]tntes harab'!F49+[7]axb!F46+'[7]srgaka mig'!F46+'[7]bnak shin'!F46+[7]lusav!F46+'[7]hangst sport'!F46+'[7]mshak palat'!F46+'[7]mshak kazm'!F46+[7]herutahax!F46+[7]texekat!F46+'[7]yndameny mankap.'!F46+[7]gisherotik!F46+'[7]soc ogn'!F46+'[7]nvir. b`h'!F46+'[7]pah fond '!F46+'[7]yndam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[7]aparat!F47+'[7]zags '!F47+'[7]վեկտոր պլյուս'!F47+[7]turq!F47+[7]gjuxatntes!F48+'[7]chanap transp'!F47+'[7]transp nax'!F47+'[7]ajl nax'!F47+'[7]tntes harab'!F50+[7]axb!F47+'[7]srgaka mig'!F47+'[7]bnak shin'!F47+[7]lusav!F47+'[7]hangst sport'!F47+'[7]mshak palat'!F47+'[7]mshak kazm'!F47+[7]herutahax!F47+[7]texekat!F47+'[7]yndameny mankap.'!F47+[7]gisherotik!F47+'[7]soc ogn'!F47+'[7]nvir. b`h'!F47+'[7]pah fond '!F47+'[7]yndam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[7]aparat!F48+'[7]zags '!F48+'[7]վեկտոր պլյուս'!F48+[7]turq!F48+[7]gjuxatntes!F49+'[7]chanap transp'!F48+'[7]transp nax'!F48+'[7]ajl nax'!F48+'[7]tntes harab'!F51+[7]axb!F48+'[7]srgaka mig'!F48+'[7]bnak shin'!F48+[7]lusav!F48+'[7]hangst sport'!F48+'[7]kent grad'!F48+'[7]mshak palat'!F48+'[7]mshak kazm'!F48+[7]herutahax!F48+[7]texekat!F48+'[7]yndameny mankap.'!F48+[7]gisherotik!F48+[7]marzadp!F48+'[7]soc ogn'!F48+'[7]nvir. b`h'!F48+'[7]pah fond '!F48+'[7]yndam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[7]aparat!F49+'[7]zags '!F49+'[7]վեկտոր պլյուս'!F49+[7]turq!F49+[7]gjuxatntes!F50+'[7]chanap transp'!F49+'[7]transp nax'!F49+'[7]ajl nax'!F49+'[7]tntes harab'!F52+[7]axb!F49+'[7]srgaka mig'!F49+'[7]bnak shin'!F49+[7]lusav!F49+'[7]hangst sport'!F49+'[7]kent grad'!F49+'[7]mshak palat'!F49+'[7]mshak kazm'!F49+[7]herutahax!F49+[7]texekat!F49+'[7]yndameny mankap.'!F49+[7]gisherotik!F49+[7]marzadp!F49+'[7]soc ogn'!F49+'[7]nvir. b`h'!F49+'[7]pah fond '!F49+'[7]yndam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[7]aparat!F51+'[7]zags '!F51+'[7]վեկտոր պլյուս'!F51+[7]turq!F51+[7]gjuxatntes!F52+'[7]chanap transp'!F51+'[7]transp nax'!F51+'[7]ajl nax'!F51+'[7]tntes harab'!F54+[7]axb!F51+'[7]srgaka mig'!F51+'[7]bnak shin'!F51+[7]lusav!F51+'[7]hangst sport'!F51+'[7]mshak palat'!F51+'[7]mshak kazm'!F51+[7]herutahax!F51+[7]texekat!F51+'[7]yndameny mankap.'!F51+[7]gisherotik!F51+'[7]soc ogn'!F51+'[7]nvir. b`h'!F51+'[7]pah fond '!F51+'[7]yndam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[7]aparat!F52+'[7]zags '!F52+'[7]վեկտոր պլյուս'!F52+[7]turq!F52+[7]gjuxatntes!F53+'[7]chanap transp'!F52+'[7]transp nax'!F52+'[7]ajl nax'!F52+'[7]tntes harab'!F55+[7]axb!F52+'[7]srgaka mig'!F52+'[7]bnak shin'!F52+[7]lusav!F52+'[7]hangst sport'!F52+'[7]mshak palat'!F52+'[7]mshak kazm'!F52+[7]herutahax!F52+[7]texekat!F52+'[7]yndameny mankap.'!F52+[7]gisherotik!F52+'[7]soc ogn'!F52+'[7]nvir. b`h'!F52+'[7]pah fond '!F52+'[7]yndam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[7]aparat!F53+'[7]zags '!F53+'[7]վեկտոր պլյուս'!F53+[7]turq!F53+[7]gjuxatntes!F54+'[7]chanap transp'!F53+'[7]transp nax'!F53+'[7]ajl nax'!F53+'[7]tntes harab'!F56+[7]axb!F53+'[7]srgaka mig'!F53+'[7]bnak shin'!F53+[7]lusav!F53+'[7]hangst sport'!F53+'[7]kent grad'!F53+'[7]mshak palat'!F53+'[7]mshak kazm'!F53+[7]herutahax!F53+[7]texekat!F53+'[7]yndameny mankap.'!F53+[7]gisherotik!F53+[7]marzadp!F53+'[7]soc ogn'!F53+'[7]nvir. b`h'!F53+'[7]pah fond '!F53+'[7]yndam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46347.103999999999</v>
      </c>
      <c r="E41" s="1644">
        <f>E43+E44+E45+E46+E47+E48+E49+E50</f>
        <v>46347.103999999999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[7]aparat!F55+'[7]zags '!F55+'[7]վեկտոր պլյուս'!F55+[7]turq!F55+[7]gjuxatntes!F56+'[7]chanap transp'!F55+'[7]transp nax'!F55+'[7]ajl nax'!F55+'[7]tntes harab'!F58+[7]axb!F55+'[7]srgaka mig'!F55+'[7]bnak shin'!F55+[7]lusav!F55+'[7]hangst sport'!F55+'[7]kent grad'!F55+'[7]mshak palat'!F55+'[7]mshak kazm'!F55+[7]herutahax!F55+[7]texekat!F55+'[7]yndameny mankap.'!F55+[7]gisherotik!F55+[7]marzadp!F55+'[7]soc ogn'!F55+'[7]nvir. b`h'!F55+'[7]pah fond '!F55+'[7]yndam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5056</v>
      </c>
      <c r="E44" s="1645">
        <f>[7]aparat!F56+'[7]zags '!F56+'[7]վեկտոր պլյուս'!F56+[7]turq!F56+[7]gjuxatntes!F57+'[7]chanap transp'!F56+'[7]transp nax'!F56+'[7]ajl nax'!F56+'[7]tntes harab'!F59+[7]axb!F56+'[7]srgaka mig'!F56+'[7]bnak shin'!F56+[7]lusav!F56+'[7]hangst sport'!F56+'[7]mshak palat'!F56+'[7]mshak kazm'!F56+[7]herutahax!F56+[7]texekat!F56+'[7]yndameny mankap.'!F56+[7]gisherotik!F56+'[7]soc ogn'!F56+'[7]nvir. b`h'!F56+'[7]pah fond '!F56+'[7]yndam arvest erash'!F56</f>
        <v>5056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[7]aparat!F57+'[7]zags '!F57+'[7]վեկտոր պլյուս'!F57+[7]turq!F57+[7]gjuxatntes!F58+'[7]chanap transp'!F57+'[7]transp nax'!F57+'[7]ajl nax'!F57+'[7]tntes harab'!F60+[7]axb!F57+'[7]srgaka mig'!F57+'[7]bnak shin'!F57+[7]lusav!F57+'[7]hangst sport'!F57+'[7]kent grad'!F57+'[7]mshak palat'!F57+'[7]mshak kazm'!F57+[7]herutahax!F57+[7]texekat!F57+'[7]yndameny mankap.'!F57+[7]gisherotik!F57+[7]marzadp!F57+'[7]soc ogn'!F57+'[7]nvir. b`h'!F57+'[7]pah fond '!F57+'[7]yndam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3300</v>
      </c>
      <c r="E46" s="1645">
        <f>[7]aparat!F58+'[7]zags '!F58+'[7]վեկտոր պլյուս'!F58+[7]turq!F58+[7]gjuxatntes!F59+'[7]chanap transp'!F58+'[7]transp nax'!F58+'[7]ajl nax'!F58+'[7]tntes harab'!F61+[7]axb!F58+'[7]srgaka mig'!F58+'[7]bnak shin'!F58+[7]lusav!F58+'[7]hangst sport'!F58+'[7]mshak palat'!F58+'[7]mshak kazm'!F58+[7]herutahax!F58+[7]texekat!F58+'[7]yndameny mankap.'!F58+[7]gisherotik!F58+'[7]soc ogn'!F58+'[7]nvir. b`h'!F58+'[7]pah fond '!F58+'[7]yndam arvest erash'!F58</f>
        <v>3300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[7]aparat!F59+'[7]zags '!F59+'[7]վեկտոր պլյուս'!F59+[7]turq!F59+[7]gjuxatntes!F60+'[7]chanap transp'!F59+'[7]transp nax'!F59+'[7]ajl nax'!F59+'[7]tntes harab'!F62+[7]axb!F59+'[7]srgaka mig'!F59+'[7]bnak shin'!F59+[7]lusav!F59+'[7]hangst sport'!F59+'[7]kent grad'!F59+'[7]mshak palat'!F59+'[7]mshak kazm'!F59+[7]herutahax!F59+[7]texekat!F59+'[7]yndameny mankap.'!F59+[7]gisherotik!F59+[7]marzadp!F59+'[7]soc ogn'!F59+'[7]nvir. b`h'!F59+'[7]pah fond '!F59+'[7]yndam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[7]aparat!F60+'[7]zags '!F60+'[7]վեկտոր պլյուս'!F60+[7]turq!F60+[7]gjuxatntes!F61+'[7]chanap transp'!F60+'[7]transp nax'!F60+'[7]ajl nax'!F60+'[7]tntes harab'!F63+[7]axb!F60+'[7]srgaka mig'!F60+'[7]bnak shin'!F60+[7]lusav!F60+'[7]hangst sport'!F60+'[7]kent grad'!F60+'[7]mshak palat'!F60+'[7]mshak kazm'!F60+[7]herutahax!F60+[7]texekat!F60+'[7]yndameny mankap.'!F60+[7]gisherotik!F60+[7]marzadp!F60+'[7]soc ogn'!F60+'[7]nvir. b`h'!F60+'[7]pah fond '!F60+'[7]yndam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[7]aparat!F61+'[7]zags '!F61+'[7]վեկտոր պլյուս'!F61+[7]turq!F61+[7]gjuxatntes!F62+'[7]chanap transp'!F61+'[7]transp nax'!F61+'[7]ajl nax'!F61+'[7]tntes harab'!F64+[7]axb!F61+'[7]srgaka mig'!F61+'[7]bnak shin'!F61+[7]lusav!F61+'[7]hangst sport'!F61+'[7]mshak palat'!F61+'[7]mshak kazm'!F61+[7]herutahax!F61+[7]texekat!F61+'[7]yndameny mankap.'!F61+[7]gisherotik!F61+'[7]soc ogn'!F61+'[7]nvir. b`h'!F61+'[7]pah fond '!F61+'[7]yndam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29091.103999999999</v>
      </c>
      <c r="E50" s="1644">
        <f>[7]aparat!F62+'[7]zags '!F62+'[7]վեկտոր պլյուս'!F62+[7]turq!F62+[7]gjuxatntes!F63+'[7]chanap transp'!F62+'[7]transp nax'!F62+'[7]ajl nax'!F62+'[7]tntes harab'!F65+[7]axb!F62+'[7]srgaka mig'!F62+'[7]bnak shin'!F62+[7]lusav!F62+'[7]hangst sport'!F62+'[7]mshak palat'!F62+'[7]mshak kazm'!F62+[7]herutahax!F62+[7]texekat!F62+'[7]yndameny mankap.'!F62+[7]gisherotik!F62+'[7]soc ogn'!F62+'[7]nvir. b`h'!F62+'[7]pah fond '!F62+'[7]yndam arvest erash'!F62+[7]lusav!F66</f>
        <v>29091.103999999999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[7]aparat!F64+'[7]zags '!F64+'[7]վեկտոր պլյուս'!F64+[7]turq!F64+[7]gjuxatntes!F65+'[7]chanap transp'!F64+'[7]transp nax'!F64+'[7]ajl nax'!F64+'[7]tntes harab'!F67+[7]axb!F64+'[7]srgaka mig'!F64+'[7]bnak shin'!F64+[7]lusav!F64+'[7]hangst sport'!F64+'[7]mshak palat'!F64+'[7]mshak kazm'!F64+[7]herutahax!F64+[7]texekat!F64+'[7]yndameny mankap.'!F64+[7]gisherotik!F64+'[7]soc ogn'!F64+'[7]nvir. b`h'!F64+'[7]pah fond '!F64+'[7]yndam arvest erash'!F64+[7]jramatakararum!F64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[7]aparat!F66+'[7]zags '!F66+'[7]վեկտոր պլյուս'!F66+[7]turq!F66+[7]gjuxatntes!F67+'[7]chanap transp'!F66+'[7]transp nax'!F66+'[7]ajl nax'!F66+'[7]tntes harab'!F69+[7]axb!F66+'[7]srgaka mig'!F66+'[7]bnak shin'!F66+'[7]hangst sport'!F66+'[7]mshak palat'!F66+'[7]mshak kazm'!F66+[7]herutahax!F66+[7]texekat!F66+'[7]yndameny mankap.'!F66+[7]gisherotik!F66+'[7]soc ogn'!F66+'[7]nvir. b`h'!F66+'[7]pah fond '!F66+'[7]yndam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[7]aparat!F67+'[7]zags '!F67+'[7]վեկտոր պլյուս'!F67+[7]turq!F67+[7]gjuxatntes!F68+'[7]chanap transp'!F67+'[7]transp nax'!F67+'[7]ajl nax'!F67+'[7]tntes harab'!F70+[7]axb!F67+'[7]srgaka mig'!F67+'[7]bnak shin'!F67+[7]lusav!F67+'[7]hangst sport'!F67+'[7]mshak palat'!F67+'[7]mshak kazm'!F67+[7]herutahax!F67+[7]texekat!F67+'[7]yndameny mankap.'!F67+[7]gisherotik!F67+'[7]soc ogn'!F67+'[7]nvir. b`h'!F67+'[7]pah fond '!F67+'[7]yndam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[7]aparat!F69+'[7]zags '!F69+'[7]վեկտոր պլյուս'!F69+[7]turq!F69+[7]gjuxatntes!F70+'[7]chanap transp'!F69+'[7]transp nax'!F69+'[7]ajl nax'!F69+'[7]tntes harab'!F72+[7]axb!F69+'[7]srgaka mig'!F69+'[7]bnak shin'!F69+[7]lusav!F69+'[7]hangst sport'!F69+'[7]mshak palat'!F69+'[7]mshak kazm'!F69+[7]herutahax!F69+[7]texekat!F69+'[7]yndameny mankap.'!F69+[7]gisherotik!F69+'[7]soc ogn'!F69+'[7]nvir. b`h'!F69+'[7]pah fond '!F69+'[7]yndam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[7]aparat!#REF!+'[7]zags '!F70+'[7]վեկտոր պլյուս'!F70+[7]turq!F70+[7]gjuxatntes!F71+'[7]chanap transp'!F70+'[7]transp nax'!F70+'[7]ajl nax'!F70+'[7]tntes harab'!F73+[7]axb!F70+'[7]srgaka mig'!F70+'[7]bnak shin'!F70+[7]lusav!F70+'[7]hangst sport'!F70+'[7]kent grad'!F70+'[7]mshak palat'!F70+'[7]mshak kazm'!F70+[7]herutahax!F70+[7]texekat!F70+'[7]yndameny mankap.'!F70+[7]gisherotik!F70+[7]marzadp!F70+'[7]soc ogn'!F70+'[7]nvir. b`h'!F70+'[7]pah fond '!F70+'[7]yndam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[7]aparat!F70+'[7]zags '!F71+'[7]վեկտոր պլյուս'!F71+[7]turq!F71+[7]gjuxatntes!F72+'[7]chanap transp'!F71+'[7]transp nax'!F71+'[7]ajl nax'!F71+'[7]tntes harab'!F74+[7]axb!F71+'[7]srgaka mig'!F71+'[7]bnak shin'!F71+[7]lusav!F71+'[7]hangst sport'!F71+'[7]kent grad'!F71+'[7]mshak palat'!F71+'[7]mshak kazm'!F71+[7]herutahax!F71+[7]texekat!F71+'[7]yndameny mankap.'!F71+[7]gisherotik!F71+[7]marzadp!F71+'[7]soc ogn'!F71+'[7]nvir. b`h'!F71+'[7]pah fond '!F71+'[7]yndam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[7]aparat!F71+'[7]zags '!F72+'[7]վեկտոր պլյուս'!F72+[7]turq!F72+[7]gjuxatntes!F73+'[7]chanap transp'!F72+'[7]transp nax'!F72+'[7]ajl nax'!F72+'[7]tntes harab'!F75+[7]axb!F72+'[7]srgaka mig'!F72+'[7]bnak shin'!F72+[7]lusav!F72+'[7]hangst sport'!F72+'[7]mshak palat'!F72+'[7]mshak kazm'!F72+[7]herutahax!F72+[7]texekat!F72+'[7]yndameny mankap.'!F72+[7]gisherotik!F72+'[7]soc ogn'!F72+'[7]nvir. b`h'!F72+'[7]pah fond '!F72+'[7]yndam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[7]aparat!F72+'[7]zags '!F73+'[7]վեկտոր պլյուս'!F73+[7]turq!F73+[7]gjuxatntes!F74+'[7]chanap transp'!F73+'[7]transp nax'!F73+'[7]ajl nax'!F73+'[7]tntes harab'!F76+[7]axb!F73+'[7]srgaka mig'!F73+'[7]bnak shin'!F73+[7]lusav!F73+'[7]hangst sport'!F73+'[7]kent grad'!F73+'[7]mshak palat'!F73+'[7]mshak kazm'!F73+[7]herutahax!F73+[7]texekat!F73+'[7]yndameny mankap.'!F73+[7]gisherotik!F73+[7]marzadp!F73+'[7]soc ogn'!F73+'[7]nvir. b`h'!F73+'[7]pah fond '!F73+'[7]yndam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[7]aparat!F73+'[7]zags '!F74+'[7]վեկտոր պլյուս'!F74+[7]turq!F74+[7]gjuxatntes!F75+'[7]chanap transp'!F74+'[7]transp nax'!F74+'[7]ajl nax'!F74+'[7]tntes harab'!F77+[7]axb!F74+'[7]srgaka mig'!F74+'[7]bnak shin'!F74+[7]lusav!F74+'[7]hangst sport'!F74+'[7]kent grad'!F74+'[7]mshak palat'!F74+'[7]mshak kazm'!F74+[7]herutahax!F74+[7]texekat!F74+'[7]yndameny mankap.'!F74+[7]gisherotik!F74+[7]marzadp!F74+'[7]soc ogn'!F74+'[7]nvir. b`h'!F74+'[7]pah fond '!F74+'[7]yndam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[7]aparat!F74+'[7]zags '!F75+'[7]վեկտոր պլյուս'!F75+[7]turq!F75+[7]gjuxatntes!F76+'[7]chanap transp'!F75+'[7]transp nax'!F75+'[7]ajl nax'!F75+'[7]tntes harab'!F78+[7]axb!F75+'[7]srgaka mig'!F75+'[7]bnak shin'!F75+[7]lusav!F75+'[7]hangst sport'!F75+'[7]mshak palat'!F75+'[7]mshak kazm'!F75+[7]herutahax!F75+[7]texekat!F75+'[7]yndameny mankap.'!F75+[7]gisherotik!F75+'[7]soc ogn'!F75+'[7]nvir. b`h'!F75+'[7]pah fond '!F75+'[7]yndam arvest erash'!F75+'[7]qax.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[7]aparat!F75+'[7]zags '!F76+'[7]վեկտոր պլյուս'!F76+[7]turq!F76+[7]gjuxatntes!F77+'[7]chanap transp'!F76+'[7]transp nax'!F76+'[7]ajl nax'!F76+'[7]tntes harab'!F79+[7]axb!F76+'[7]srgaka mig'!F76+'[7]bnak shin'!F76+[7]lusav!F76+'[7]hangst sport'!F76+'[7]mshak palat'!F76+'[7]mshak kazm'!F76+[7]herutahax!F76+[7]texekat!F76+'[7]yndameny mankap.'!F76+[7]gisherotik!F76+'[7]soc ogn'!F76+'[7]nvir. b`h'!F76+'[7]pah fond '!F76+'[7]yndam arvest erash'!F76+[7]jramatakararum!F76+'[7]qax.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[7]aparat!F77+'[7]zags '!F78+'[7]վեկտոր պլյուս'!F78+[7]turq!F78+[7]gjuxatntes!F79+'[7]chanap transp'!F78+'[7]transp nax'!F78+'[7]ajl nax'!F78+'[7]tntes harab'!F81+[7]axb!F78+'[7]srgaka mig'!F78+'[7]bnak shin'!F78+[7]lusav!F78+'[7]hangst sport'!F78+'[7]kent grad'!F78+'[7]mshak palat'!F78+'[7]mshak kazm'!F78+[7]herutahax!F78+[7]texekat!F78+'[7]yndameny mankap.'!F78+[7]gisherotik!F78+[7]marzadp!F80+'[7]soc ogn'!F78+'[7]nvir. b`h'!F78+'[7]pah fond '!F78+'[7]yndam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[7]aparat!F78+'[7]zags '!F79+'[7]վեկտոր պլյուս'!F79+[7]turq!F79+[7]gjuxatntes!F80+'[7]chanap transp'!F79+'[7]transp nax'!F79+'[7]ajl nax'!F79+'[7]tntes harab'!F82+[7]axb!F79+'[7]srgaka mig'!F79+'[7]bnak shin'!F79+[7]lusav!F79+'[7]hangst sport'!F79+'[7]kent grad'!F79+'[7]mshak palat'!F79+'[7]mshak kazm'!F79+[7]herutahax!F79+[7]texekat!F79+'[7]yndameny mankap.'!F79+[7]gisherotik!F79+[7]marzadp!F81+'[7]soc ogn'!F79+'[7]nvir. b`h'!F79+'[7]pah fond '!F79+'[7]yndam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[7]aparat!F79+'[7]zags '!F80+'[7]վեկտոր պլյուս'!F80+[7]turq!F80+[7]gjuxatntes!F81+'[7]chanap transp'!F80+'[7]transp nax'!F80+'[7]ajl nax'!F80+'[7]tntes harab'!F83+[7]axb!F80+'[7]srgaka mig'!F80+'[7]bnak shin'!F80+[7]lusav!F80+'[7]hangst sport'!F80+'[7]kent grad'!F80+'[7]mshak palat'!F80+'[7]mshak kazm'!F80+[7]herutahax!F80+[7]texekat!F80+'[7]yndameny mankap.'!F80+[7]gisherotik!F80+[7]marzadp!F82+'[7]soc ogn'!F80+'[7]nvir. b`h'!F80+'[7]pah fond '!F80+'[7]yndam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[7]aparat!F80+'[7]zags '!F81+'[7]վեկտոր պլյուս'!F81+[7]turq!F81+[7]gjuxatntes!F82+'[7]chanap transp'!F81+'[7]transp nax'!F81+'[7]ajl nax'!F81+'[7]tntes harab'!F84+[7]axb!F81+'[7]srgaka mig'!F81+'[7]bnak shin'!F81+[7]lusav!F81+'[7]hangst sport'!F81+'[7]kent grad'!F81+'[7]mshak palat'!F81+'[7]mshak kazm'!F81+[7]herutahax!F81+[7]texekat!F81+'[7]yndameny mankap.'!F81+[7]gisherotik!F81+[7]marzadp!F83+'[7]soc ogn'!F81+'[7]nvir. b`h'!F81+'[7]pah fond '!F81+'[7]yndam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[7]aparat!F82+'[7]zags '!F83+'[7]վեկտոր պլյուս'!F83+[7]turq!F83+[7]gjuxatntes!F84+'[7]chanap transp'!F83+'[7]transp nax'!F83+'[7]ajl nax'!F83+'[7]tntes harab'!F86+[7]axb!F83+'[7]srgaka mig'!F83+'[7]bnak shin'!F83+[7]lusav!F83+'[7]hangst sport'!F83+'[7]kent grad'!F83+'[7]mshak palat'!F83+'[7]mshak kazm'!F83+[7]herutahax!F83+[7]texekat!F83+'[7]yndameny mankap.'!F83+[7]gisherotik!F83+[7]marzadp!F85+'[7]soc ogn'!F83+'[7]nvir. b`h'!F83+'[7]pah fond '!F83+'[7]yndam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[7]aparat!F83+'[7]zags '!F84+'[7]վեկտոր պլյուս'!F84+[7]turq!F84+[7]gjuxatntes!F85+'[7]chanap transp'!F84+'[7]transp nax'!F84+'[7]ajl nax'!F84+'[7]tntes harab'!F87+[7]axb!F84+'[7]srgaka mig'!F84+'[7]bnak shin'!F84+[7]lusav!F84+'[7]hangst sport'!F84+'[7]kent grad'!F84+'[7]mshak palat'!F84+'[7]mshak kazm'!F84+[7]herutahax!F84+[7]texekat!F84+'[7]yndameny mankap.'!F84+[7]gisherotik!F84+[7]marzadp!F86+'[7]soc ogn'!F84+'[7]nvir. b`h'!F84+'[7]pah fond '!F84+'[7]yndam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[7]aparat!F84+'[7]zags '!F85+'[7]վեկտոր պլյուս'!F85+[7]turq!F85+[7]gjuxatntes!F86+'[7]chanap transp'!F85+'[7]transp nax'!F85+'[7]ajl nax'!F85+'[7]tntes harab'!F88+[7]axb!F85+'[7]srgaka mig'!F85+'[7]bnak shin'!F85+[7]lusav!F85+'[7]hangst sport'!F85+'[7]kent grad'!F85+'[7]mshak palat'!F85+'[7]mshak kazm'!F85+[7]herutahax!F85+[7]texekat!F85+'[7]yndameny mankap.'!F85+[7]gisherotik!F85+[7]marzadp!F87+'[7]soc ogn'!F85+'[7]nvir. b`h'!F85+'[7]pah fond '!F85+'[7]yndam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[7]aparat!F86+'[7]zags '!F87+'[7]վեկտոր պլյուս'!F87+[7]turq!F87+[7]gjuxatntes!F88+'[7]chanap transp'!F87+'[7]transp nax'!F87+'[7]ajl nax'!F87+'[7]tntes harab'!F90+[7]axb!F87+'[7]srgaka mig'!F87+'[7]bnak shin'!F87+[7]lusav!F87+'[7]hangst sport'!F87+'[7]kent grad'!F87+'[7]mshak palat'!F87+'[7]mshak kazm'!F87+[7]herutahax!F87+[7]texekat!F87+'[7]yndameny mankap.'!F87+[7]gisherotik!F87+[7]marzadp!F89+'[7]soc ogn'!F87+'[7]nvir. b`h'!F87+'[7]pah fond '!F87+'[7]yndam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[7]aparat!F87+'[7]zags '!F88+'[7]վեկտոր պլյուս'!F88+[7]turq!F88+[7]gjuxatntes!F89+'[7]chanap transp'!F88+'[7]transp nax'!F88+'[7]ajl nax'!F88+'[7]tntes harab'!F91+[7]axb!F88+'[7]srgaka mig'!F88+'[7]bnak shin'!F88+[7]lusav!F88+'[7]hangst sport'!F88+'[7]kent grad'!F88+'[7]mshak palat'!F88+'[7]mshak kazm'!F88+[7]herutahax!F88+[7]texekat!F88+'[7]yndameny mankap.'!F88+[7]gisherotik!F88+[7]marzadp!F90+'[7]soc ogn'!F88+'[7]nvir. b`h'!F88+'[7]pah fond '!F88+'[7]yndam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[7]aparat!F88+'[7]zags '!F89+'[7]վեկտոր պլյուս'!F89+[7]turq!F89+[7]gjuxatntes!F90+'[7]chanap transp'!F89+'[7]transp nax'!F89+'[7]ajl nax'!F89+'[7]tntes harab'!F92+[7]axb!F89+'[7]srgaka mig'!F89+'[7]bnak shin'!F89+[7]lusav!F89+'[7]hangst sport'!F89+'[7]kent grad'!F89+'[7]mshak palat'!F89+'[7]mshak kazm'!F89+[7]herutahax!F89+[7]texekat!F89+'[7]yndameny mankap.'!F89+[7]gisherotik!F89+[7]marzadp!F91+'[7]soc ogn'!F89+'[7]nvir. b`h'!F89+'[7]pah fond '!F89+'[7]yndam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[7]aparat!F89+'[7]zags '!F90+'[7]վեկտոր պլյուս'!F90+[7]turq!F90+[7]gjuxatntes!F91+'[7]chanap transp'!F90+'[7]transp nax'!F90+'[7]ajl nax'!F90+'[7]tntes harab'!F93+[7]axb!F90+'[7]srgaka mig'!F90+'[7]bnak shin'!F90+[7]lusav!F90+'[7]hangst sport'!F90+'[7]kent grad'!F90+'[7]mshak palat'!F90+'[7]mshak kazm'!F90+[7]herutahax!F90+[7]texekat!F90+'[7]yndameny mankap.'!F90+[7]gisherotik!F90+[7]marzadp!F92+'[7]soc ogn'!F90+'[7]nvir. b`h'!F90+'[7]pah fond '!F90+'[7]yndam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612461.43999999994</v>
      </c>
      <c r="E93" s="1734">
        <f>E95+E99+E103+E115</f>
        <v>612461.43999999994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[7]aparat!F92+'[7]zags '!F93+'[7]վեկտոր պլյուս'!F93+[7]turq!F93+[7]gjuxatntes!F94+'[7]chanap transp'!F93+'[7]transp nax'!F93+'[7]ajl nax'!F93+'[7]tntes harab'!F96+[7]axb!F93+'[7]srgaka mig'!F93+'[7]bnak shin'!F93+[7]lusav!F93+'[7]hangst sport'!F93+'[7]kent grad'!F93+'[7]mshak palat'!F93+'[7]mshak kazm'!F93+[7]herutahax!F93+[7]texekat!F93+'[7]yndameny mankap.'!F93+[7]gisherotik!F93+[7]marzadp!F95+'[7]soc ogn'!F93+'[7]nvir. b`h'!F93+'[7]pah fond '!F93+'[7]yndam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[7]aparat!F93+'[7]zags '!F94+'[7]վեկտոր պլյուս'!F94+[7]turq!F94+[7]gjuxatntes!F95+'[7]chanap transp'!F94+'[7]transp nax'!F94+'[7]ajl nax'!F94+'[7]tntes harab'!F97+[7]axb!F94+'[7]srgaka mig'!F94+'[7]bnak shin'!F94+[7]lusav!F94+'[7]hangst sport'!F94+'[7]kent grad'!F94+'[7]mshak palat'!F94+'[7]mshak kazm'!F94+[7]herutahax!F94+[7]texekat!F94+'[7]yndameny mankap.'!F94+[7]gisherotik!F94+[7]marzadp!F96+'[7]soc ogn'!F94+'[7]nvir. b`h'!F94+'[7]pah fond '!F94+'[7]yndam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[7]aparat!F95+'[7]zags '!F96+'[7]վեկտոր պլյուս'!F96+[7]turq!F96+[7]gjuxatntes!F97+'[7]chanap transp'!F96+'[7]transp nax'!F96+'[7]ajl nax'!F96+'[7]tntes harab'!F99+[7]axb!F96+'[7]srgaka mig'!F96+'[7]bnak shin'!F96+[7]lusav!F96+'[7]hangst sport'!F96+'[7]kent grad'!F96+'[7]mshak palat'!F96+'[7]mshak kazm'!F96+[7]herutahax!F96+[7]texekat!F96+'[7]yndameny mankap.'!F96+[7]gisherotik!F96+[7]marzadp!F98+'[7]soc ogn'!F96+'[7]nvir. b`h'!F96+'[7]pah fond '!F96+'[7]yndam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[7]aparat!F96+'[7]zags '!F97+'[7]վեկտոր պլյուս'!F97+[7]turq!F97+[7]gjuxatntes!F98+'[7]chanap transp'!F97+'[7]transp nax'!F97+'[7]ajl nax'!F97+'[7]tntes harab'!F100+[7]axb!F97+'[7]srgaka mig'!F97+'[7]bnak shin'!F97+[7]lusav!F97+'[7]hangst sport'!F97+'[7]kent grad'!F97+'[7]mshak palat'!F97+'[7]mshak kazm'!F97+[7]herutahax!F97+[7]texekat!F97+'[7]yndameny mankap.'!F97+[7]gisherotik!F97+[7]marzadp!F99+'[7]soc ogn'!F97+'[7]nvir. b`h'!F97+'[7]pah fond '!F97+'[7]yndam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603021.43999999994</v>
      </c>
      <c r="E103" s="1644">
        <f>E105+E106+E107</f>
        <v>603021.43999999994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603021.43999999994</v>
      </c>
      <c r="E105" s="1644">
        <f>[7]aparat!F103+'[7]zags '!F104+'[7]վեկտոր պլյուս'!F104+[7]turq!F104+[7]gjuxatntes!F105+'[7]chanap transp'!F104+'[7]transp nax'!F104+'[7]ajl nax'!F104+'[7]tntes harab'!F107+[7]axb!F104+'[7]srgaka mig'!F104+'[7]bnak shin'!F104+[7]lusav!F104+'[7]hangst sport'!F104+'[7]mshak palat'!F104+'[7]mshak kazm'!F104+[7]herutahax!F104+[7]texekat!F104+'[7]yndameny mankap.'!F104+[7]gisherotik!F104+'[7]yndam arvest erash'!F104+'[7]soc ogn'!F104+'[7]nvir. b`h'!F104+'[7]pah fond '!F104+'[7]kentr. grad'!F105+'[7]mshak palat (2)'!F104</f>
        <v>603021.43999999994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[7]aparat!F104+'[7]zags '!F105+'[7]վեկտոր պլյուս'!F105+[7]turq!F105+[7]gjuxatntes!F106+'[7]chanap transp'!F105+'[7]transp nax'!F105+'[7]ajl nax'!F105+'[7]tntes harab'!F108+[7]axb!F105+'[7]srgaka mig'!F105+'[7]bnak shin'!F105+[7]lusav!F105+'[7]hangst sport'!F105+'[7]kent grad'!F105+'[7]mshak palat'!F105+'[7]mshak kazm'!F105+[7]herutahax!F105+[7]texekat!F105+'[7]yndameny mankap.'!F105+[7]gisherotik!F105+'[7]yndam arvest erash'!F105+[7]marzadp!F107+'[7]soc ogn'!F105+'[7]nvir. b`h'!F105+'[7]pah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[7]aparat!F105+'[7]zags '!F106+'[7]վեկտոր պլյուս'!F106+[7]turq!F106+[7]gjuxatntes!F107+'[7]chanap transp'!F106+'[7]transp nax'!F106+'[7]ajl nax'!F106+'[7]tntes harab'!F109+[7]axb!F106+'[7]srgaka mig'!F106+'[7]bnak shin'!F106+[7]lusav!F106+'[7]hangst sport'!F106+'[7]kent grad'!F106+'[7]mshak palat'!F106+'[7]mshak kazm'!F106+[7]herutahax!F106+[7]texekat!F106+'[7]yndameny mankap.'!F106+[7]gisherotik!F106+'[7]yndam arvest erash'!F106+[7]marzadp!F108+'[7]soc ogn'!F106+'[7]nvir. b`h'!F106+'[7]pah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9440</v>
      </c>
      <c r="E115" s="1644">
        <f>E117+E118+E119</f>
        <v>9440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9440</v>
      </c>
      <c r="E117" s="1644">
        <f>[7]aparat!F110+'[7]zags '!F111+'[7]վեկտոր պլյուս'!F111+[7]turq!F111+[7]gjuxatntes!F112+'[7]chanap transp'!F111+'[7]transp nax'!F111+'[7]ajl nax'!F111+'[7]tntes harab'!F114+[7]axb!F111+'[7]srgaka mig'!F111+'[7]bnak shin'!F111+[7]lusav!F111+'[7]hangst sport'!F111+'[7]kent grad'!F111+'[7]mshak palat'!F111+'[7]mshak kazm'!F111+[7]herutahax!F111+[7]texekat!F111+'[7]yndameny mankap.'!F111+[7]gisherotik!F111+'[7]yndam arvest erash'!F111+[7]marzadp!F113+'[7]soc ogn'!F111+'[7]nvir. b`h'!F111+'[7]pah fond '!F111+'[7]kentr. grad'!F112</f>
        <v>9440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[7]aparat!F111+'[7]zags '!F112+'[7]վեկտոր պլյուս'!F112+[7]turq!F112+[7]gjuxatntes!F113+'[7]chanap transp'!F112+'[7]transp nax'!F112+'[7]ajl nax'!F112+'[7]tntes harab'!F115+[7]axb!F112+'[7]srgaka mig'!F112+'[7]bnak shin'!F112+[7]lusav!F112+'[7]hangst sport'!F112+'[7]kent grad'!F112+'[7]mshak palat'!F112+'[7]mshak kazm'!F112+[7]herutahax!F112+[7]texekat!F112+'[7]yndameny mankap.'!F112+[7]gisherotik!F112+'[7]yndam arvest erash'!F112+[7]marzadp!F114+'[7]soc ogn'!F112+'[7]nvir. b`h'!F112+'[7]pah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[7]marzadproc!F113+'[7]mshak palat'!F113+'[7]hangst sport'!F113+[7]turq!F113+'[7]yndameny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4300</v>
      </c>
      <c r="E127" s="1715">
        <f>E129+E133+E139</f>
        <v>4300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[7]aparat!F115+'[7]zags '!F116+'[7]վեկտոր պլյուս'!F116+[7]turq!F116+[7]gjuxatntes!F117+'[7]chanap transp'!F116+'[7]transp nax'!F116+'[7]ajl nax'!F116+'[7]tntes harab'!F1171+[7]axb!F116+'[7]srgaka mig'!F116+'[7]bnak shin'!F116+[7]lusav!F116+'[7]hangst sport'!F116+'[7]kent grad'!F116+'[7]mshak palat'!F116+'[7]mshak kazm'!F116+[7]herutahax!F116+[7]texekat!F116+'[7]yndameny mankap.'!F116+[7]gisherotik!F116+'[7]yndam arvest erash'!F116+[7]marzadp!F118+'[7]soc ogn'!F116+'[7]nvir. b`h'!F116+'[7]pah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[7]aparat!F116+'[7]zags '!F117+'[7]վեկտոր պլյուս'!F117+[7]turq!F117+[7]gjuxatntes!F118+'[7]chanap transp'!F117+'[7]transp nax'!F117+'[7]ajl nax'!F117+'[7]tntes harab'!F1172+[7]axb!F117+'[7]srgaka mig'!F117+'[7]bnak shin'!F117+[7]lusav!F117+'[7]hangst sport'!F117+'[7]kent grad'!F117+'[7]mshak palat'!F117+'[7]mshak kazm'!F117+[7]herutahax!F117+[7]texekat!F117+'[7]yndameny mankap.'!F117+[7]gisherotik!F117+'[7]yndam arvest erash'!F117+[7]marzadp!F119+'[7]soc ogn'!F117+'[7]nvir. b`h'!F117+'[7]pah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4300</v>
      </c>
      <c r="E133" s="1645">
        <f>E135+E136+E137+E138</f>
        <v>4300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[7]aparat!F123+'[7]zags '!F124+'[7]վեկտոր պլյուս'!F124+[7]turq!F124+[7]gjuxatntes!F125+'[7]chanap transp'!F124+'[7]transp nax'!F124+'[7]ajl nax'!F124+'[7]tntes harab'!F127+[7]axb!F124+'[7]srgaka mig'!F124+'[7]bnak shin'!F124+[7]lusav!F124+'[7]hangst sport'!F124+'[7]kent grad'!F124+'[7]mshak palat'!F124+'[7]mshak kazm'!F124+[7]herutahax!F124+[7]texekat!F124+'[7]yndameny mankap.'!F124+[7]gisherotik!F124+'[7]yndam arvest erash'!F124+[7]marzadp!F126+'[7]soc ogn'!F124+'[7]nvir. b`h'!F124+'[7]pah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[7]aparat!F124+'[7]zags '!F125+'[7]վեկտոր պլյուս'!F125+[7]turq!F125+[7]gjuxatntes!F126+'[7]chanap transp'!F125+'[7]transp nax'!F125+'[7]ajl nax'!F125+'[7]tntes harab'!F128+[7]axb!F125+'[7]srgaka mig'!F125+'[7]bnak shin'!F125+[7]lusav!F125+'[7]hangst sport'!F125+'[7]kent grad'!F125+'[7]mshak palat'!F125+'[7]mshak kazm'!F125+[7]herutahax!F125+[7]texekat!F125+'[7]yndameny mankap.'!F125+[7]gisherotik!F125+'[7]yndam arvest erash'!F125+[7]marzadp!F127+'[7]soc ogn'!F125+'[7]nvir. b`h'!F125+'[7]pah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4300</v>
      </c>
      <c r="E138" s="1645">
        <f>[7]aparat!F126+'[7]zags '!F127+'[7]վեկտոր պլյուս'!F127+[7]turq!F127+[7]gjuxatntes!F128+'[7]chanap transp'!F127+'[7]transp nax'!F127+'[7]ajl nax'!F127+'[7]tntes harab'!F130+[7]axb!F127+'[7]srgaka mig'!F127+'[7]bnak shin'!F127+[7]lusav!F127+'[7]hangst sport'!F127+'[7]mshak palat'!F127+'[7]mshak kazm'!F127+[7]herutahax!F127+[7]texekat!F127+'[7]yndameny mankap.'!F127+[7]gisherotik!F127+'[7]yndam arvest erash'!F127+'[7]soc ogn'!F127+'[7]nvir. b`h'!F127+'[7]pah fond '!F127+'[7]barcraguyn krt.'!F127</f>
        <v>4300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[7]aparat!F128+'[7]zags '!F129+'[7]վեկտոր պլյուս'!F129+[7]turq!F129+[7]gjuxatntes!F130+'[7]chanap transp'!F129+'[7]transp nax'!F129+'[7]ajl nax'!F129+'[7]tntes harab'!F132+[7]axb!F129+'[7]srgaka mig'!F129+'[7]bnak shin'!F129+[7]lusav!F129+'[7]hangst sport'!F129+'[7]kent grad'!F129+'[7]mshak palat'!F129+'[7]mshak kazm'!F129+[7]herutahax!F129+[7]texekat!F129+'[7]yndameny mankap.'!F129+[7]gisherotik!F129+'[7]yndam arvest erash'!F129+[7]marzadp!F131+'[7]soc ogn'!F129+'[7]nvir. b`h'!F129+'[7]pah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E142-[7]ekamut!F124</f>
        <v>58050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[7]aparat!F131+'[7]zags '!F132+'[7]վեկտոր պլյուս'!F132+[7]turq!F132+[7]gjuxatntes!F133+'[7]chanap transp'!F132+'[7]transp nax'!F132+'[7]ajl nax'!F132+'[7]tntes harab'!F135+[7]axb!F132+'[7]srgaka mig'!F132+'[7]bnak shin'!F132+[7]lusav!F132+'[7]hangst sport'!F132+'[7]kent grad'!F132+'[7]mshak palat'!F132+'[7]mshak kazm'!F132+[7]herutahax!F132+[7]texekat!F132+'[7]yndameny mankap.'!F132+[7]gisherotik!F132+'[7]yndam arvest erash'!F132+[7]marzadp!F134+'[7]soc ogn'!F132+'[7]nvir. b`h'!F132+'[7]pah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[7]aparat!F132+'[7]zags '!F133+'[7]վեկտոր պլյուս'!F133+[7]turq!F133+[7]gjuxatntes!F134+'[7]chanap transp'!F133+'[7]transp nax'!F133+'[7]ajl nax'!F133+'[7]tntes harab'!F136+[7]axb!F133+'[7]srgaka mig'!F133+'[7]bnak shin'!F133+[7]lusav!F133+'[7]hangst sport'!F133+'[7]mshak palat'!F133+'[7]mshak kazm'!F133+[7]herutahax!F133+[7]texekat!F133+'[7]yndameny mankap.'!F133+[7]gisherotik!F133+'[7]yndam arvest erash'!F133+'[7]soc ogn'!F133+'[7]nvir. b`h'!F133+'[7]pah fond '!F133+'[7]qax. kusakc.'!F133+[7]kronakan!F32+'[7]himn,krt'!J32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[7]aparat!F134+'[7]zags '!F135+'[7]վեկտոր պլյուս'!F135+[7]turq!F135+[7]gjuxatntes!F136+'[7]chanap transp'!F135+'[7]transp nax'!F135+'[7]ajl nax'!F135+'[7]tntes harab'!F138+[7]axb!F135+'[7]srgaka mig'!F135+'[7]bnak shin'!F135+[7]lusav!F135+'[7]hangst sport'!F135+'[7]kent grad'!F135+'[7]mshak palat'!F135+'[7]mshak kazm'!F135+[7]herutahax!F135+[7]texekat!F135+'[7]yndameny mankap.'!F135+[7]gisherotik!F135+'[7]yndam arvest erash'!F135+[7]marzadp!F137+'[7]soc ogn'!F135+'[7]nvir. b`h'!F135+'[7]pah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[7]aparat!F135+'[7]zags '!F136+'[7]վեկտոր պլյուս'!F136+[7]turq!F136+[7]gjuxatntes!F137+'[7]chanap transp'!F136+'[7]transp nax'!F136+'[7]ajl nax'!F136+'[7]tntes harab'!F139+[7]axb!F136+'[7]srgaka mig'!F136+'[7]bnak shin'!F136+[7]lusav!F136+'[7]hangst sport'!F136+'[7]kent grad'!F136+'[7]mshak palat'!F136+'[7]mshak kazm'!F136+[7]herutahax!F136+[7]texekat!F136+'[7]yndameny mankap.'!F136+[7]gisherotik!F136+'[7]yndam arvest erash'!F136+[7]marzadp!F138+'[7]soc ogn'!F136+'[7]nvir. b`h'!F136+'[7]pah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[7]aparat!F136+'[7]zags '!F137+'[7]վեկտոր պլյուս'!F137+[7]turq!F137+[7]gjuxatntes!F138+'[7]chanap transp'!F137+'[7]transp nax'!F137+'[7]ajl nax'!F137+'[7]tntes harab'!F140+[7]axb!F137+'[7]srgaka mig'!F137+'[7]bnak shin'!F137+[7]lusav!F137+'[7]hangst sport'!F137+'[7]mshak palat'!F137+'[7]mshak kazm'!F137+[7]herutahax!F137+[7]texekat!F137+'[7]yndameny mankap.'!F137+[7]gisherotik!F137+'[7]yndam arvest erash'!F137+'[7]soc ogn'!F137+'[7]nvir. b`h'!F137+'[7]pah fond '!F137+'[7]kentr.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[7]aparat!F137+'[7]zags '!F138+'[7]վեկտոր պլյուս'!F138+[7]turq!F138+[7]gjuxatntes!F139+'[7]chanap transp'!F138+'[7]transp nax'!F138+'[7]ajl nax'!F138+'[7]tntes harab'!F141+[7]axb!F138+'[7]srgaka mig'!F138+'[7]bnak shin'!F138+[7]lusav!F138+'[7]hangst sport'!F138+'[7]kent grad'!F138+'[7]mshak palat'!F138+'[7]mshak kazm'!F138+[7]herutahax!F138+[7]texekat!F138+'[7]yndameny mankap.'!F138+[7]gisherotik!F138+'[7]yndam arvest erash'!F138+[7]marzadp!F140+'[7]soc ogn'!F138+'[7]nvir. b`h'!F138+'[7]pah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[7]aparat!F139+'[7]zags '!F140+'[7]վեկտոր պլյուս'!F140+[7]turq!F140+[7]gjuxatntes!F141+'[7]chanap transp'!F140+'[7]transp nax'!F140+'[7]ajl nax'!F140+'[7]tntes harab'!F143+[7]axb!F140+'[7]srgaka mig'!F140+'[7]bnak shin'!F140+[7]lusav!F140+'[7]hangst sport'!F140+'[7]kent grad'!F140+'[7]mshak palat'!F140+'[7]mshak kazm'!F140+[7]herutahax!F140+[7]texekat!F140+'[7]yndameny mankap.'!F140+[7]gisherotik!F140+'[7]yndam arvest erash'!F140+[7]marzadp!F142+'[7]soc ogn'!F140+'[7]nvir. b`h'!F140+'[7]pah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[7]aparat!F141+'[7]zags '!F142+'[7]վեկտոր պլյուս'!F142+[7]turq!F142+[7]gjuxatntes!F143+'[7]chanap transp'!F142+'[7]transp nax'!F142+'[7]ajl nax'!F142+'[7]tntes harab'!F145+[7]axb!F142+'[7]srgaka mig'!F142+'[7]bnak shin'!F142+[7]lusav!F142+'[7]hangst sport'!F142+'[7]kent grad'!F142+'[7]mshak palat'!F142+'[7]mshak kazm'!F142+[7]herutahax!F142+[7]texekat!F142+'[7]yndameny mankap.'!F142+[7]gisherotik!F142+'[7]yndam arvest erash'!F142+[7]marzadp!F144+'[7]soc ogn'!F142+'[7]nvir. b`h'!F142+'[7]pah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[7]aparat!F142+'[7]zags '!F143+'[7]վեկտոր պլյուս'!F143+[7]turq!F143+[7]gjuxatntes!F144+'[7]chanap transp'!F143+'[7]transp nax'!F143+'[7]ajl nax'!F143+'[7]tntes harab'!F146+[7]axb!F143+'[7]srgaka mig'!F143+'[7]bnak shin'!F143+[7]lusav!F143+'[7]hangst sport'!F143+'[7]kent grad'!F143+'[7]mshak palat'!F143+'[7]mshak kazm'!F143+[7]herutahax!F143+[7]texekat!F143+'[7]yndameny mankap.'!F143+[7]gisherotik!F143+'[7]yndam arvest erash'!F143+[7]marzadp!F145+'[7]soc ogn'!F143+'[7]nvir. b`h'!F143+'[7]pah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[7]aparat!F144+'[7]zags '!F145+'[7]վեկտոր պլյուս'!F145+[7]turq!F145+[7]gjuxatntes!F146+'[7]chanap transp'!F145+'[7]transp nax'!F145+'[7]ajl nax'!F145+'[7]tntes harab'!F148+[7]axb!F145+'[7]srgaka mig'!F145+'[7]bnak shin'!F145+[7]lusav!F145+'[7]hangst sport'!F145+'[7]kent grad'!F145+'[7]mshak palat'!F145+'[7]mshak kazm'!F145+[7]herutahax!F145+[7]texekat!F145+'[7]yndameny mankap.'!F145+[7]gisherotik!F145+'[7]yndam arvest erash'!F145+[7]marzadp!F147+'[7]soc ogn'!F145+'[7]nvir. b`h'!F145+'[7]pah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[7]aparat!F146+'[7]zags '!F147+'[7]վեկտոր պլյուս'!F147+[7]turq!F147+[7]gjuxatntes!F148+'[7]chanap transp'!F147+'[7]transp nax'!F147+'[7]ajl nax'!F147+'[7]tntes harab'!F150+[7]axb!F147+'[7]srgaka mig'!F147+'[7]bnak shin'!F147+[7]lusav!F147+'[7]hangst sport'!F147+'[7]kent grad'!F147+'[7]mshak palat'!F147+'[7]mshak kazm'!F147+[7]herutahax!F147+[7]texekat!F147+'[7]yndameny mankap.'!F147+[7]gisherotik!F147+'[7]yndam arvest erash'!F147+[7]marzadp!F149+'[7]soc ogn'!F147+'[7]nvir. b`h'!F147+'[7]pah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50000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E169+F169-[7]ekamut!F124</f>
        <v>50000</v>
      </c>
      <c r="E169" s="1645">
        <f>'[7]gorc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100000</v>
      </c>
      <c r="E170" s="1765">
        <f>[7]ekamut!F124</f>
        <v>100000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1749025.699</v>
      </c>
      <c r="E171" s="1771" t="s">
        <v>185</v>
      </c>
      <c r="F171" s="1770">
        <f>F173+F191+F197+F200</f>
        <v>1749025.699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1749025.699</v>
      </c>
      <c r="E173" s="1778" t="s">
        <v>185</v>
      </c>
      <c r="F173" s="1696">
        <f>F175+F180+F185</f>
        <v>1749025.699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1721162.199</v>
      </c>
      <c r="E175" s="1597" t="s">
        <v>185</v>
      </c>
      <c r="F175" s="1780">
        <f>F177+F178+F179</f>
        <v>1721162.199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[7]aparat!F151+'[7]zags '!F152+'[7]վեկտոր պլյուս'!F152+[7]turq!F152+[7]gjuxatntes!F153+'[7]chanap transp'!F152+'[7]transp nax'!F152+'[7]ajl nax'!F152+[7]axb!F152+'[7]srgaka mig'!F152+'[7]bnak shin'!F152+[7]lusav!F152+'[7]hangst sport'!F152+'[7]kent grad'!F152+'[7]mshak palat'!F152+'[7]mshak kazm'!F152+[7]herutahax!F152+[7]texekat!F152+'[7]yndameny mankap.'!F152+[7]gisherotik!F152+'[7]yndam arvest erash'!F152+[7]marzadp!F154+'[7]soc ogn'!F152+'[7]nvir. b`h'!F152+'[7]pah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243784</v>
      </c>
      <c r="E178" s="1782" t="s">
        <v>185</v>
      </c>
      <c r="F178" s="1645">
        <f>[7]aparat!F152+'[7]zags '!F153+'[7]վեկտոր պլյուս'!F153+[7]turq!F153+[7]gjuxatntes!F154+'[7]chanap transp'!F153+'[7]transp nax'!F153+'[7]ajl nax'!F153+[7]axb!F153+'[7]srgaka mig'!F153+'[7]bnak shin'!F153+[7]lusav!F153+'[7]hangst sport'!F153+'[7]kent grad'!F153+'[7]mshak palat'!F153+'[7]mshak kazm'!F153+[7]herutahax!F153+[7]texekat!F153+'[7]yndameny mankap.'!F153+[7]gisherotik!F153+'[7]yndam arvest erash'!F153+[7]marzadp!F155+'[7]soc ogn'!F153+'[7]nvir. b`h'!F153+'[7]pah fond '!F153+[7]jramatakararum!F153+[7]gazafikacum!F135</f>
        <v>243784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1477378.199</v>
      </c>
      <c r="E179" s="1783" t="s">
        <v>185</v>
      </c>
      <c r="F179" s="1644">
        <f>[7]aparat!F153+'[7]zags '!F154+'[7]վեկտոր պլյուս'!F154+[7]turq!F154+[7]gjuxatntes!F155+'[7]chanap transp'!F154+'[7]transp nax'!F154+'[7]ajl nax'!F154+[7]axb!F154+'[7]srgaka mig'!F154+'[7]bnak shin'!F154+[7]lusav!F154+'[7]hangst sport'!F154+'[7]mshak palat'!F154+'[7]mshak kazm'!F154+[7]herutahax!F154+[7]texekat!F154+'[7]yndameny mankap.'!F154+[7]gisherotik!F154+'[7]yndam arvest erash'!F154+'[7]soc ogn'!F154+'[7]nvir. b`h'!F154+'[7]pah fond '!F154+[7]jramatakararum!F154+'[7]kentr. grad'!F155</f>
        <v>1477378.199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12250</v>
      </c>
      <c r="E180" s="1574" t="s">
        <v>185</v>
      </c>
      <c r="F180" s="1784">
        <f>F182+F183+F184</f>
        <v>12250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[7]aparat!F154+'[7]zags '!F155+'[7]վեկտոր պլյուս'!F155+[7]turq!F155+[7]gjuxatntes!F156+'[7]chanap transp'!F155+'[7]transp nax'!F155+'[7]ajl nax'!F155+[7]axb!F155+'[7]srgaka mig'!F155+'[7]bnak shin'!F155+[7]lusav!F155+'[7]hangst sport'!F155+'[7]kent grad'!F155+'[7]mshak palat'!F155+'[7]mshak kazm'!F155+[7]herutahax!F155+[7]texekat!F155+'[7]yndameny mankap.'!F155+[7]gisherotik!F155+'[7]yndam arvest erash'!F155+[7]marzadp!F157+'[7]soc ogn'!F155+'[7]nvir. b`h'!F155+'[7]pah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[7]aparat!F155+'[7]zags '!F156+'[7]վեկտոր պլյուս'!F156+[7]turq!F156+[7]gjuxatntes!F157+'[7]chanap transp'!F156+'[7]transp nax'!F156+'[7]ajl nax'!F156+[7]axb!F156+'[7]srgaka mig'!F156+'[7]bnak shin'!F156+[7]lusav!F156+'[7]hangst sport'!F156+'[7]kent grad'!F156+'[7]mshak palat'!F156+'[7]mshak kazm'!F156+[7]herutahax!F156+[7]texekat!F156+'[7]yndameny mankap.'!F156+[7]gisherotik!F156+'[7]yndam arvest erash'!F156+[7]marzadp!F158+'[7]soc ogn'!F156+'[7]nvir. b`h'!F156+'[7]pah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9250</v>
      </c>
      <c r="E184" s="1782" t="s">
        <v>185</v>
      </c>
      <c r="F184" s="1645">
        <f>[7]aparat!F156+'[7]zags '!F157+'[7]վեկտոր պլյուս'!F157+[7]turq!F157+[7]gjuxatntes!F158+'[7]chanap transp'!F157+'[7]transp nax'!F157+'[7]ajl nax'!F157+[7]axb!F157+'[7]srgaka mig'!F157+'[7]bnak shin'!F157+[7]lusav!F157+'[7]hangst sport'!F157+'[7]kent grad'!F157+'[7]mshak palat'!F157+'[7]mshak kazm'!F157+[7]herutahax!F157+[7]texekat!F157+'[7]yndameny mankap.'!F157+[7]gisherotik!F157+'[7]yndam arvest erash'!F157+[7]marzadp!F159+'[7]soc ogn'!F157+'[7]nvir. b`h'!F157+'[7]pah fond '!F157</f>
        <v>9250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[7]aparat!F157+'[7]zags '!F158+'[7]վեկտոր պլյուս'!F158+[7]turq!F158+[7]gjuxatntes!F159+'[7]chanap transp'!F158+'[7]transp nax'!F158+'[7]ajl nax'!F158+[7]axb!F158+'[7]srgaka mig'!F158+'[7]bnak shin'!F158+[7]lusav!F158+'[7]hangst sport'!F158+'[7]kent grad'!F158+'[7]mshak palat'!F158+'[7]mshak kazm'!F158+[7]herutahax!F158+[7]texekat!F158+'[7]yndameny mankap.'!F158+[7]gisherotik!F158+'[7]yndam arvest erash'!F158+[7]marzadp!F160+'[7]soc ogn'!F158+'[7]nvir. b`h'!F158+'[7]pah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[7]aparat!F158+'[7]zags '!F159+'[7]վեկտոր պլյուս'!F159+[7]turq!F159+[7]gjuxatntes!F160+'[7]chanap transp'!F159+'[7]transp nax'!F159+'[7]ajl nax'!F159+[7]axb!F159+'[7]srgaka mig'!F159+'[7]bnak shin'!F159+[7]lusav!F159+'[7]hangst sport'!F159+'[7]kent grad'!F159+'[7]mshak palat'!F159+'[7]mshak kazm'!F159+[7]herutahax!F159+[7]texekat!F159+'[7]yndameny mankap.'!F159+[7]gisherotik!F159+'[7]yndam arvest erash'!F159+[7]marzadp!F161+'[7]soc ogn'!F159+'[7]nvir. b`h'!F159+'[7]pah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[7]aparat!F159+'[7]zags '!F160+'[7]վեկտոր պլյուս'!F160+[7]turq!F160+[7]gjuxatntes!F161+'[7]chanap transp'!F160+'[7]transp nax'!F160+'[7]ajl nax'!F160+[7]axb!F160+'[7]srgaka mig'!F160+'[7]bnak shin'!F160+[7]lusav!F160+'[7]hangst sport'!F160+'[7]kent grad'!F160+'[7]mshak palat'!F160+'[7]mshak kazm'!F160+[7]herutahax!F160+[7]texekat!F160+'[7]yndameny mankap.'!F160+[7]gisherotik!F160+'[7]yndam arvest erash'!F160+[7]marzadp!F162+'[7]soc ogn'!F160+'[7]nvir. b`h'!F160+'[7]pah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[7]aparat!F160+'[7]zags '!F161+'[7]վեկտոր պլյուս'!F161+[7]turq!F161+[7]gjuxatntes!F162+'[7]chanap transp'!F161+'[7]transp nax'!F161+'[7]ajl nax'!F161+[7]axb!F161+'[7]srgaka mig'!F161+'[7]bnak shin'!F161+[7]lusav!F161+'[7]hangst sport'!F161+'[7]mshak palat'!F161+'[7]mshak kazm'!F161+[7]herutahax!F161+[7]texekat!F161+'[7]yndameny mankap.'!F161+[7]gisherotik!F161+'[7]yndam arvest erash'!F161+'[7]soc ogn'!F161+'[7]nvir. b`h'!F161+'[7]pah fond '!F161+[7]jramatakararum!F161+'[7]kentr.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[7]aparat!F162+'[7]zags '!F163+'[7]վեկտոր պլյուս'!F163+[7]turq!F163+[7]gjuxatntes!F164+'[7]chanap transp'!F163+'[7]transp nax'!F163+'[7]ajl nax'!F163+[7]axb!F163+'[7]srgaka mig'!F163+'[7]bnak shin'!F163+[7]lusav!F163+'[7]hangst sport'!F163+'[7]kent grad'!F163+'[7]mshak palat'!F163+'[7]mshak kazm'!F163+[7]herutahax!F163+[7]texekat!F163+'[7]yndameny mankap.'!F163+[7]gisherotik!F163+'[7]yndam arvest erash'!F163+[7]marzadp!F165+'[7]soc ogn'!F163+'[7]nvir. b`h'!F163+'[7]pah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[7]aparat!F163+'[7]zags '!F164+'[7]վեկտոր պլյուս'!F164+[7]turq!F164+[7]gjuxatntes!F165+'[7]chanap transp'!F164+'[7]transp nax'!F164+'[7]ajl nax'!F164+[7]axb!F164+'[7]srgaka mig'!F164+'[7]bnak shin'!F164+[7]lusav!F164+'[7]hangst sport'!F164+'[7]kent grad'!F164+'[7]mshak palat'!F164+'[7]mshak kazm'!F164+[7]herutahax!F164+[7]texekat!F164+'[7]yndameny mankap.'!F164+[7]gisherotik!F164+'[7]yndam arvest erash'!F164+[7]marzadp!F166+'[7]soc ogn'!F164+'[7]nvir. b`h'!F164+'[7]pah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[7]aparat!F164+'[7]zags '!F165+'[7]վեկտոր պլյուս'!F165+[7]turq!F165+[7]gjuxatntes!F166+'[7]chanap transp'!F165+'[7]transp nax'!F165+'[7]ajl nax'!F165+[7]axb!F165+'[7]srgaka mig'!F165+'[7]bnak shin'!F165+[7]lusav!F165+'[7]hangst sport'!F165+'[7]kent grad'!F165+'[7]mshak palat'!F165+'[7]mshak kazm'!F165+[7]herutahax!F165+[7]texekat!F165+'[7]yndameny mankap.'!F165+[7]gisherotik!F165+'[7]yndam arvest erash'!F165+[7]marzadp!F167+'[7]soc ogn'!F165+'[7]nvir. b`h'!F165+'[7]pah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[7]aparat!F165+'[7]zags '!F166+'[7]վեկտոր պլյուս'!F166+[7]turq!F166+[7]gjuxatntes!F167+'[7]chanap transp'!F166+'[7]transp nax'!F166+'[7]ajl nax'!F166+[7]axb!F166+'[7]srgaka mig'!F166+'[7]bnak shin'!F166+[7]lusav!F166+'[7]hangst sport'!F166+'[7]kent grad'!F166+'[7]mshak palat'!F166+'[7]mshak kazm'!F166+[7]herutahax!F166+[7]texekat!F166+'[7]yndameny mankap.'!F166+[7]gisherotik!F166+'[7]yndam arvest erash'!F166+[7]marzadp!F168+'[7]soc ogn'!F166+'[7]nvir. b`h'!F166+'[7]pah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[7]aparat!F167+'[7]zags '!F168+'[7]վեկտոր պլյուս'!F168+[7]turq!F168+[7]gjuxatntes!F169+'[7]chanap transp'!F168+'[7]transp nax'!F168+'[7]ajl nax'!F168+[7]axb!F168+'[7]srgaka mig'!F168+'[7]bnak shin'!F168+[7]lusav!F168+'[7]hangst sport'!F168+'[7]kent grad'!F168+'[7]mshak palat'!F168+'[7]mshak kazm'!F168+[7]herutahax!F168+[7]texekat!F168+'[7]yndameny mankap.'!F168+[7]gisherotik!F168+'[7]yndam arvest erash'!F168+[7]marzadp!F170+'[7]soc ogn'!F168+'[7]nvir. b`h'!F168+'[7]pah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[7]aparat!F169+'[7]zags '!F170+'[7]վեկտոր պլյուս'!F170+[7]turq!F170+[7]gjuxatntes!F171+'[7]chanap transp'!F170+'[7]transp nax'!F170+'[7]ajl nax'!F170+[7]axb!F170+'[7]srgaka mig'!F170+'[7]bnak shin'!F170+[7]lusav!F170+'[7]hangst sport'!F170+'[7]kent grad'!F170+'[7]mshak palat'!F170+'[7]mshak kazm'!F170+[7]herutahax!F170+[7]texekat!F170+'[7]yndameny mankap.'!F170+[7]gisherotik!F170+'[7]yndam arvest erash'!F170+[7]marzadp!F172+'[7]soc ogn'!F170+'[7]nvir. b`h'!F170+'[7]pah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[7]aparat!F170+'[7]zags '!F171+'[7]վեկտոր պլյուս'!F171+[7]turq!F171+[7]gjuxatntes!F172+'[7]chanap transp'!F171+'[7]transp nax'!F171+'[7]ajl nax'!F171+[7]axb!F171+'[7]srgaka mig'!F171+'[7]bnak shin'!F171+[7]lusav!F171+'[7]hangst sport'!F171+'[7]kent grad'!F171+'[7]mshak palat'!F171+'[7]mshak kazm'!F171+[7]herutahax!F171+[7]texekat!F171+'[7]yndameny mankap.'!F171+[7]gisherotik!F171+'[7]yndam arvest erash'!F171+[7]marzadp!F173+'[7]soc ogn'!F171+'[7]nvir. b`h'!F171+'[7]pah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[7]aparat!F171+'[7]zags '!F172+'[7]վեկտոր պլյուս'!F172+[7]turq!F172+[7]gjuxatntes!F173+'[7]chanap transp'!F172+'[7]transp nax'!F172+'[7]ajl nax'!F172+[7]axb!F172+'[7]srgaka mig'!F172+'[7]bnak shin'!F172+[7]lusav!F172+'[7]hangst sport'!F172+'[7]kent grad'!F172+'[7]mshak palat'!F172+'[7]mshak kazm'!F172+[7]herutahax!F172+[7]texekat!F172+'[7]yndameny mankap.'!F172+[7]gisherotik!F172+'[7]yndam arvest erash'!F172+[7]marzadp!F174+'[7]soc ogn'!F172+'[7]nvir. b`h'!F172+'[7]pah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[7]aparat!F172+'[7]zags '!F173+'[7]վեկտոր պլյուս'!F173+[7]turq!F173+[7]gjuxatntes!F174+'[7]chanap transp'!F173+'[7]transp nax'!F173+'[7]ajl nax'!F173+[7]axb!F173+'[7]srgaka mig'!F173+'[7]bnak shin'!F173+[7]lusav!F173+'[7]hangst sport'!F173+'[7]kent grad'!F173+'[7]mshak palat'!F173+'[7]mshak kazm'!F173+[7]herutahax!F173+[7]texekat!F173+'[7]yndameny mankap.'!F173+[7]gisherotik!F173+'[7]yndam arvest erash'!F173+[7]marzadp!F175+'[7]soc ogn'!F173+'[7]nvir. b`h'!F173+'[7]pah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'[7]tntes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'[7]tntes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'[7]tntes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'[7]tntes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'[7]tntes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'[7]tntes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'[7]tntes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'[7]tntes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'[7]tntes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'[7]tntes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'[7]tntes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'[7]tntes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73" t="s">
        <v>671</v>
      </c>
      <c r="B1" s="2273"/>
      <c r="C1" s="2273"/>
      <c r="D1" s="2273"/>
      <c r="E1" s="2273"/>
      <c r="F1" s="2273"/>
      <c r="G1" s="2273"/>
      <c r="H1" s="2273"/>
    </row>
    <row r="2" spans="1:11" s="1617" customFormat="1" ht="36" customHeight="1">
      <c r="A2" s="2274" t="s">
        <v>672</v>
      </c>
      <c r="B2" s="2274"/>
      <c r="C2" s="2274"/>
      <c r="D2" s="2274"/>
      <c r="E2" s="2274"/>
      <c r="F2" s="2274"/>
      <c r="G2" s="2274"/>
      <c r="H2" s="2274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1547" t="s">
        <v>168</v>
      </c>
      <c r="H4" s="1547"/>
    </row>
    <row r="5" spans="1:11" s="1624" customFormat="1" ht="15.75" customHeight="1">
      <c r="A5" s="2271" t="s">
        <v>169</v>
      </c>
      <c r="B5" s="2275" t="s">
        <v>170</v>
      </c>
      <c r="C5" s="2277" t="s">
        <v>171</v>
      </c>
      <c r="D5" s="2279" t="s">
        <v>172</v>
      </c>
      <c r="E5" s="2281" t="s">
        <v>173</v>
      </c>
      <c r="F5" s="2283" t="s">
        <v>674</v>
      </c>
      <c r="G5" s="2284" t="s">
        <v>675</v>
      </c>
      <c r="H5" s="2284"/>
    </row>
    <row r="6" spans="1:11" s="1627" customFormat="1" ht="43.5" customHeight="1" thickBot="1">
      <c r="A6" s="2272"/>
      <c r="B6" s="2276"/>
      <c r="C6" s="2278"/>
      <c r="D6" s="2280"/>
      <c r="E6" s="2282"/>
      <c r="F6" s="2283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G8+H8-[7]ekamut!F124</f>
        <v>2433715.4332999997</v>
      </c>
      <c r="G8" s="1566">
        <f>G9+G44+G62+G88+G141+G161+G181+G210+G240+G271+G303</f>
        <v>1084689.7342999999</v>
      </c>
      <c r="H8" s="1635">
        <f>H9+H44+H62+H88+H141+H161+H181+H210+H240+H271+H303</f>
        <v>1449025.699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370630.03029999998</v>
      </c>
      <c r="G9" s="1601">
        <f>G11+G16+G20+G25+G28+G31+G34+G37</f>
        <v>316732.03029999998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247293.7303</v>
      </c>
      <c r="G11" s="1648">
        <f>G13+G14+G15</f>
        <v>244293.7303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247293.7303</v>
      </c>
      <c r="G13" s="1644">
        <f>[7]aparat!F32</f>
        <v>244293.7303</v>
      </c>
      <c r="H13" s="1645">
        <f>[7]aparat!F149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'[7]zags '!F32+'[7]վեկտոր պլյուս'!F32</f>
        <v>4155</v>
      </c>
      <c r="H24" s="1645">
        <f>'[7]zags '!F150+'[7]վեկտոր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[7]turq!F32</f>
        <v>68283.299999999988</v>
      </c>
      <c r="H33" s="1645">
        <f>[7]turq!F150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[7]gjuxatntes!F33</f>
        <v>936</v>
      </c>
      <c r="H96" s="1645">
        <f>[7]gjuxatntes!F151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[7]gazafikacum!F135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'[7]chanap transp'!F32</f>
        <v>32090</v>
      </c>
      <c r="H115" s="1645">
        <f>'[7]chanap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'[7]transp nax'!F32</f>
        <v>0</v>
      </c>
      <c r="H135" s="1645">
        <f>'[7]transp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'[7]ajl nax'!F32</f>
        <v>0</v>
      </c>
      <c r="H137" s="1645">
        <f>'[7]ajl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'[7]tntes harab'!F35</f>
        <v>0</v>
      </c>
      <c r="H140" s="1645">
        <f>'[7]tntes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123333.1</v>
      </c>
      <c r="G141" s="1583">
        <f>G143+G146+G149+G152+G155+G158</f>
        <v>104333.1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[7]axb!F32</f>
        <v>92437.1</v>
      </c>
      <c r="H145" s="1645">
        <f>[7]axb!F150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21896</v>
      </c>
      <c r="G158" s="1645">
        <f>G160</f>
        <v>11896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21896</v>
      </c>
      <c r="G160" s="1645">
        <f>'[7]srgaka mig'!F32</f>
        <v>11896</v>
      </c>
      <c r="H160" s="1645">
        <f>'[7]srgaka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573835.88</v>
      </c>
      <c r="G161" s="1583">
        <f>G163+G166+G169+G172+G175+G178</f>
        <v>58920.7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304658.38</v>
      </c>
      <c r="G163" s="1645">
        <f>G165</f>
        <v>33527.199999999997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304658.38</v>
      </c>
      <c r="G165" s="1645">
        <f>'[7]bnak shin'!F32</f>
        <v>33527.199999999997</v>
      </c>
      <c r="H165" s="1645">
        <f>'[7]bnak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[7]jramatakararum!F32</f>
        <v>900</v>
      </c>
      <c r="H171" s="1645">
        <f>[7]jramatakararum!F150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24493.5</v>
      </c>
      <c r="G172" s="1644">
        <f>G174</f>
        <v>24493.5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24493.5</v>
      </c>
      <c r="G174" s="1645">
        <f>[7]lusav!F32</f>
        <v>24493.5</v>
      </c>
      <c r="H174" s="1645">
        <f>[7]lusav!F150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456407.13299999997</v>
      </c>
      <c r="G210" s="1583">
        <f>G212+G215+G224+G229+G234+G237</f>
        <v>82718.504000000001</v>
      </c>
      <c r="H210" s="1583">
        <f>H212+H215+H224+H229+H234+H237</f>
        <v>373688.62899999996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193304.40299999999</v>
      </c>
      <c r="G212" s="1645">
        <f>'[7]hangst sport'!F32</f>
        <v>13000</v>
      </c>
      <c r="H212" s="1645">
        <f>H214</f>
        <v>180304.40299999999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193304.40299999999</v>
      </c>
      <c r="G214" s="1645">
        <f>'[7]hangst sport'!F32</f>
        <v>13000</v>
      </c>
      <c r="H214" s="1645">
        <f>'[7]hangst sport'!F151</f>
        <v>180304.40299999999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256422.72999999998</v>
      </c>
      <c r="G215" s="1644">
        <f>G217+G218+G219+G220+G221+G222+G223</f>
        <v>63038.504000000001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'[7]kentr. grad'!F33</f>
        <v>19035</v>
      </c>
      <c r="H217" s="1645">
        <f>'[7]kentr.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'[7]mshak palat'!F32+'[7]mshak palat (2)'!F32</f>
        <v>30139.4</v>
      </c>
      <c r="H219" s="1645">
        <f>'[7]mshak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13864.103999999999</v>
      </c>
      <c r="G220" s="1645">
        <f>'[7]mshak kazm'!F32</f>
        <v>13864.103999999999</v>
      </c>
      <c r="H220" s="1645">
        <f>'[7]mshak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4430</v>
      </c>
      <c r="G224" s="1645">
        <f>G226+G227+G228</f>
        <v>4430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1000</v>
      </c>
      <c r="G226" s="1645">
        <f>[7]herutahax!F32</f>
        <v>1000</v>
      </c>
      <c r="H226" s="1645">
        <f>[7]herutahax!F150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[7]texekat!F32</f>
        <v>3430</v>
      </c>
      <c r="H228" s="1645">
        <f>[7]texekat!F150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'[7]qax.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[7]kronakan!F32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364358.85599999997</v>
      </c>
      <c r="G240" s="1658">
        <f>G242+G246+G250+G254+G258+G262+G265+G268</f>
        <v>333659.39999999997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'[7]yndameny mankap.'!F32</f>
        <v>217662.99999999997</v>
      </c>
      <c r="H244" s="1645">
        <f>'[7]yndameny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'[7]himn,krt'!F32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[7]gisherotik!F32</f>
        <v>0</v>
      </c>
      <c r="H249" s="1645">
        <f>[7]gisherotik!F150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'[7]barcraguyn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116176.4</v>
      </c>
      <c r="G258" s="1645">
        <f>G260+G261</f>
        <v>115996.4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116176.4</v>
      </c>
      <c r="G260" s="1645">
        <f>'[7]yndam arvest erash'!F32</f>
        <v>115996.4</v>
      </c>
      <c r="H260" s="1645">
        <f>'[7]yndam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'[7]soc ogn'!F32+'[7]nvir.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'[7]soc ogn'!F150+'[7]nvir.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G303+H303-[7]ekamut!F124</f>
        <v>50000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G305+H305-[7]ekamut!D124</f>
        <v>50000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G307-[7]ekamut!F124</f>
        <v>50000</v>
      </c>
      <c r="G307" s="1645">
        <f>'[7]caxseri erbashx'!N309</f>
        <v>150000</v>
      </c>
      <c r="H307" s="1645">
        <f>'[7]pah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45" sqref="G4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57" t="s">
        <v>569</v>
      </c>
      <c r="B1" s="2257"/>
      <c r="C1" s="2257"/>
      <c r="D1" s="2257"/>
      <c r="E1" s="2257"/>
      <c r="F1" s="2257"/>
    </row>
    <row r="2" spans="1:11" s="1549" customFormat="1" ht="18" customHeight="1">
      <c r="A2" s="2285" t="s">
        <v>570</v>
      </c>
      <c r="B2" s="2285"/>
      <c r="C2" s="2285"/>
      <c r="D2" s="2285"/>
      <c r="E2" s="2285"/>
      <c r="F2" s="2285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286" t="s">
        <v>3</v>
      </c>
      <c r="B5" s="2286" t="s">
        <v>4</v>
      </c>
      <c r="C5" s="2286" t="s">
        <v>5</v>
      </c>
      <c r="D5" s="2286" t="s">
        <v>572</v>
      </c>
      <c r="E5" s="1556" t="s">
        <v>191</v>
      </c>
      <c r="F5" s="1556"/>
    </row>
    <row r="6" spans="1:11" s="1557" customFormat="1" ht="57.75" customHeight="1">
      <c r="A6" s="2287"/>
      <c r="B6" s="2287"/>
      <c r="C6" s="2287"/>
      <c r="D6" s="2287"/>
      <c r="E6" s="1558" t="s">
        <v>573</v>
      </c>
      <c r="F6" s="1558" t="s">
        <v>574</v>
      </c>
      <c r="G6" s="1559"/>
    </row>
    <row r="7" spans="1:11" s="1562" customFormat="1" ht="14.25">
      <c r="A7" s="1560" t="s">
        <v>13</v>
      </c>
      <c r="B7" s="1558">
        <v>2</v>
      </c>
      <c r="C7" s="1561">
        <v>3</v>
      </c>
      <c r="D7" s="1561">
        <v>4</v>
      </c>
      <c r="E7" s="1561">
        <v>5</v>
      </c>
      <c r="F7" s="1558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2250635.6653</v>
      </c>
      <c r="E8" s="1566">
        <f>E10+E53+E74</f>
        <v>1079280.4040000001</v>
      </c>
      <c r="F8" s="1566">
        <f>F53+F74</f>
        <v>1271355.2612999999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180592.454</v>
      </c>
      <c r="E10" s="1573">
        <f>E13+E18+E23+E43+E46</f>
        <v>180592.454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'[7]ekam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'[7]ekam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'[7]ekam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'[7]ekam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11575</v>
      </c>
      <c r="E21" s="1573">
        <f>E23</f>
        <v>11575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11575</v>
      </c>
      <c r="E23" s="1583">
        <f>SUM(E24:E42)</f>
        <v>11575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'[7]ekam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'[7]ekam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'[7]ekam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'[7]ekam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'[7]ekam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'[7]ekam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0</v>
      </c>
      <c r="E31" s="1583">
        <f>'[7]ekam erams bashx nor'!K45</f>
        <v>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'[7]ekam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1000</v>
      </c>
      <c r="E33" s="1583">
        <f>'[7]ekam erams bashx nor'!K47</f>
        <v>1000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'[7]ekam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'[7]ekam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'[7]ekam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'[7]ekam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'[7]ekam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'[7]ekam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'[7]ekam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'[7]ekam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'[7]ekam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'[7]ekam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'[7]ekam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307166.8173</v>
      </c>
      <c r="E74" s="1604">
        <f>E78+E80+E85+E89+E113+E116+E122</f>
        <v>166723.65</v>
      </c>
      <c r="F74" s="1603">
        <f>F122+F119+F76</f>
        <v>240443.1673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'[7]ekam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'[7]ekam.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'[7]ekam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'[7]ekam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6099</v>
      </c>
      <c r="E85" s="1573">
        <f>E86+E87+E88</f>
        <v>6099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'[7]ekam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4100</v>
      </c>
      <c r="E88" s="1596">
        <f>'[7]ekam erams bashx nor'!K98</f>
        <v>4100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'[7]ekam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'[7]ekam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'[7]ekam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'[7]ekam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'[7]ekam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'[7]ekam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'[7]ekam erams bashx nor'!K126</f>
        <v>1000</v>
      </c>
      <c r="F110" s="1583"/>
    </row>
    <row r="111" spans="1:6" s="1554" customFormat="1" ht="32.25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'[7]ekam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'[7]ekam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140443.1673</v>
      </c>
      <c r="E119" s="1574" t="s">
        <v>17</v>
      </c>
      <c r="F119" s="1597">
        <f>F120+F121</f>
        <v>140443.1673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'[7]ekam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77443.167300000001</v>
      </c>
      <c r="E121" s="1583" t="s">
        <v>17</v>
      </c>
      <c r="F121" s="1610">
        <f>'[7]ekam erams bashx nor'!O137</f>
        <v>77443.167300000001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100000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100000</v>
      </c>
      <c r="E124" s="1583" t="s">
        <v>17</v>
      </c>
      <c r="F124" s="1583">
        <f>'[7]ekam erams bashx nor'!O140</f>
        <v>100000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'[7]ekam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K11" sqref="K11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29" t="s">
        <v>165</v>
      </c>
      <c r="C1" s="2229"/>
      <c r="D1" s="2229"/>
      <c r="E1" s="2229"/>
      <c r="F1" s="2229"/>
      <c r="G1" s="2229"/>
      <c r="H1" s="2229"/>
      <c r="I1" s="2229"/>
      <c r="J1" s="2229"/>
      <c r="K1" s="2229"/>
      <c r="L1" s="2229"/>
      <c r="M1" s="2229"/>
      <c r="N1" s="2229"/>
      <c r="O1" s="2229"/>
      <c r="P1" s="2229"/>
      <c r="Q1" s="2229"/>
      <c r="R1" s="2229"/>
    </row>
    <row r="2" spans="1:22" ht="12" customHeight="1">
      <c r="A2" s="1403"/>
      <c r="B2" s="2230"/>
      <c r="C2" s="2230"/>
      <c r="D2" s="2230"/>
      <c r="E2" s="2230"/>
      <c r="F2" s="2230"/>
      <c r="G2" s="2230"/>
      <c r="H2" s="2230"/>
      <c r="I2" s="2230"/>
      <c r="J2" s="2230"/>
      <c r="K2" s="2230"/>
      <c r="L2" s="2230"/>
      <c r="M2" s="2230"/>
      <c r="N2" s="2230"/>
      <c r="O2" s="2230"/>
      <c r="P2" s="2230"/>
      <c r="Q2" s="2230"/>
      <c r="R2" s="2230"/>
    </row>
    <row r="3" spans="1:22" ht="12" customHeight="1">
      <c r="A3" s="2230" t="s">
        <v>1545</v>
      </c>
      <c r="B3" s="2230"/>
      <c r="C3" s="2230"/>
      <c r="D3" s="2230"/>
      <c r="E3" s="2230"/>
      <c r="F3" s="2230"/>
      <c r="G3" s="2230"/>
      <c r="H3" s="2230"/>
      <c r="I3" s="2230"/>
      <c r="J3" s="2230"/>
      <c r="K3" s="2230"/>
      <c r="L3" s="2230"/>
      <c r="M3" s="2230"/>
      <c r="N3" s="2230"/>
      <c r="O3" s="2230"/>
      <c r="P3" s="2230"/>
      <c r="Q3" s="2230"/>
      <c r="R3" s="2230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31" t="s">
        <v>1056</v>
      </c>
      <c r="C5" s="2231"/>
      <c r="D5" s="2231"/>
      <c r="E5" s="2231"/>
      <c r="F5" s="2231"/>
      <c r="G5" s="2231"/>
      <c r="H5" s="2231"/>
      <c r="I5" s="2231"/>
      <c r="J5" s="2231"/>
      <c r="K5" s="2231"/>
      <c r="L5" s="2231"/>
      <c r="M5" s="2231"/>
      <c r="N5" s="2231"/>
      <c r="O5" s="2231"/>
      <c r="P5" s="2231"/>
      <c r="Q5" s="2231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32" t="s">
        <v>168</v>
      </c>
      <c r="O6" s="2232"/>
      <c r="P6" s="2232"/>
      <c r="Q6" s="2232"/>
      <c r="R6" s="2232"/>
    </row>
    <row r="7" spans="1:22" ht="21" customHeight="1">
      <c r="A7" s="2233" t="s">
        <v>169</v>
      </c>
      <c r="B7" s="2235" t="s">
        <v>170</v>
      </c>
      <c r="C7" s="2237" t="s">
        <v>171</v>
      </c>
      <c r="D7" s="2239" t="s">
        <v>172</v>
      </c>
      <c r="E7" s="2241" t="s">
        <v>173</v>
      </c>
      <c r="F7" s="2227" t="s">
        <v>174</v>
      </c>
      <c r="G7" s="2228" t="s">
        <v>175</v>
      </c>
      <c r="H7" s="2228"/>
      <c r="I7" s="2228"/>
      <c r="J7" s="2228"/>
      <c r="K7" s="2228" t="s">
        <v>176</v>
      </c>
      <c r="L7" s="2228"/>
      <c r="M7" s="2228"/>
      <c r="N7" s="2228"/>
      <c r="O7" s="2228" t="s">
        <v>177</v>
      </c>
      <c r="P7" s="2228"/>
      <c r="Q7" s="2228"/>
      <c r="R7" s="2228"/>
    </row>
    <row r="8" spans="1:22" ht="30.75" customHeight="1" thickBot="1">
      <c r="A8" s="2234"/>
      <c r="B8" s="2236"/>
      <c r="C8" s="2238"/>
      <c r="D8" s="2240"/>
      <c r="E8" s="2242"/>
      <c r="F8" s="2227"/>
      <c r="G8" s="2103" t="s">
        <v>178</v>
      </c>
      <c r="H8" s="2103" t="s">
        <v>179</v>
      </c>
      <c r="I8" s="2103" t="s">
        <v>180</v>
      </c>
      <c r="J8" s="2103" t="s">
        <v>181</v>
      </c>
      <c r="K8" s="2103" t="s">
        <v>178</v>
      </c>
      <c r="L8" s="2103" t="s">
        <v>179</v>
      </c>
      <c r="M8" s="2103" t="s">
        <v>180</v>
      </c>
      <c r="N8" s="2103" t="s">
        <v>181</v>
      </c>
      <c r="O8" s="2103" t="s">
        <v>178</v>
      </c>
      <c r="P8" s="2103" t="s">
        <v>179</v>
      </c>
      <c r="Q8" s="2103" t="s">
        <v>180</v>
      </c>
      <c r="R8" s="210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2103">
        <v>13</v>
      </c>
      <c r="P9" s="2103">
        <v>14</v>
      </c>
      <c r="Q9" s="2103">
        <v>15</v>
      </c>
      <c r="R9" s="210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2102"/>
      <c r="G10" s="1427">
        <f>K10+O10-'[8]ekam erams bashx nor'!L140</f>
        <v>989286.34</v>
      </c>
      <c r="H10" s="1427">
        <f>L10+P10-'[8]ekam erams bashx nor'!M140</f>
        <v>1656378.318</v>
      </c>
      <c r="I10" s="1428">
        <f>M10+Q10-'[8]ekam erams bashx nor'!N140</f>
        <v>2120335.2930000001</v>
      </c>
      <c r="J10" s="1428">
        <f>N10+R10-'[8]ekam erams bashx nor'!O140</f>
        <v>2433715.4332999997</v>
      </c>
      <c r="K10" s="1428">
        <f t="shared" ref="K10:R10" si="0">K11+K46+K64+K90+K143+K163+K183+K212+K242+K273+K305</f>
        <v>297385.924</v>
      </c>
      <c r="L10" s="1428">
        <f t="shared" si="0"/>
        <v>652129.97400000005</v>
      </c>
      <c r="M10" s="1428">
        <f t="shared" si="0"/>
        <v>871489.59400000004</v>
      </c>
      <c r="N10" s="1428">
        <f>N11+N46+N64+N90+N143+N163+N183+N212+N242+N273+N305</f>
        <v>1084689.7342999999</v>
      </c>
      <c r="O10" s="1428">
        <f t="shared" si="0"/>
        <v>741900.41599999997</v>
      </c>
      <c r="P10" s="1428">
        <f t="shared" si="0"/>
        <v>1104248.344</v>
      </c>
      <c r="Q10" s="1428">
        <f t="shared" si="0"/>
        <v>1348845.699</v>
      </c>
      <c r="R10" s="1428">
        <f t="shared" si="0"/>
        <v>1449025.699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225725.61200000002</v>
      </c>
      <c r="I11" s="1438">
        <f t="shared" si="1"/>
        <v>290847.52799999999</v>
      </c>
      <c r="J11" s="1438">
        <f t="shared" si="1"/>
        <v>370630.03029999998</v>
      </c>
      <c r="K11" s="1438">
        <f>K13+K18+K22+K27+K30+K33+K36+K39</f>
        <v>87499.262000000002</v>
      </c>
      <c r="L11" s="1438">
        <f t="shared" ref="L11:R11" si="2">L13+L18+L22+L27+L30+L33+L36+L39</f>
        <v>171827.61200000002</v>
      </c>
      <c r="M11" s="1439">
        <f t="shared" si="2"/>
        <v>236949.52799999999</v>
      </c>
      <c r="N11" s="1438">
        <f>N13+N18+N22+N27+N30+N33+N36+N39</f>
        <v>316732.03029999998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131902</v>
      </c>
      <c r="I13" s="1452">
        <f t="shared" si="1"/>
        <v>181747.606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128902</v>
      </c>
      <c r="M13" s="1452">
        <f t="shared" si="3"/>
        <v>178747.606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131902</v>
      </c>
      <c r="I15" s="1428">
        <f t="shared" si="1"/>
        <v>181747.606</v>
      </c>
      <c r="J15" s="1428">
        <f t="shared" si="1"/>
        <v>247293.7303</v>
      </c>
      <c r="K15" s="1446">
        <f>[8]aparat!G32</f>
        <v>63947.5</v>
      </c>
      <c r="L15" s="1446">
        <f>[8]aparat!H32</f>
        <v>128902</v>
      </c>
      <c r="M15" s="1446">
        <f>[8]aparat!I32</f>
        <v>178747.606</v>
      </c>
      <c r="N15" s="1446">
        <f>[8]aparat!J32</f>
        <v>244293.7303</v>
      </c>
      <c r="O15" s="1460">
        <f>[8]aparat!G150</f>
        <v>3000</v>
      </c>
      <c r="P15" s="1460">
        <f>[8]aparat!H150</f>
        <v>3000</v>
      </c>
      <c r="Q15" s="1460">
        <f>[8]aparat!I150</f>
        <v>3000</v>
      </c>
      <c r="R15" s="1460">
        <f>[8]aparat!J150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'[8]zags '!G32+'[8]վեկտոր պլյուս'!G32</f>
        <v>1174.6219999999998</v>
      </c>
      <c r="L26" s="1446">
        <f>'[8]zags '!H32+'[8]վեկտոր պլյուս'!H32</f>
        <v>2338.6220000000003</v>
      </c>
      <c r="M26" s="1446">
        <f>'[8]zags '!I32+'[8]վեկտոր պլյուս'!I32</f>
        <v>3505.1219999999998</v>
      </c>
      <c r="N26" s="1446">
        <f>'[8]zags '!J32+'[8]վեկտոր պլյուս'!J32</f>
        <v>4155</v>
      </c>
      <c r="O26" s="1460">
        <f>'[8]zags '!G151+'[8]վեկտոր պլյուս'!G151</f>
        <v>0</v>
      </c>
      <c r="P26" s="1460">
        <f>'[8]zags '!H151+'[8]վեկտոր պլյուս'!H151</f>
        <v>0</v>
      </c>
      <c r="Q26" s="1460">
        <f>'[8]zags '!I151+'[8]վեկտոր պլյուս'!I151</f>
        <v>0</v>
      </c>
      <c r="R26" s="1460">
        <f>'[8]zags '!J151+'[8]վեկտոր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[8]turq!G32</f>
        <v>22377.14</v>
      </c>
      <c r="L35" s="1446">
        <f>[8]turq!H32</f>
        <v>40586.990000000005</v>
      </c>
      <c r="M35" s="1460">
        <f>[8]turq!I32</f>
        <v>54696.799999999996</v>
      </c>
      <c r="N35" s="1460">
        <f>[8]turq!F32</f>
        <v>68283.299999999988</v>
      </c>
      <c r="O35" s="1460">
        <f>[8]turq!G151</f>
        <v>550</v>
      </c>
      <c r="P35" s="1460">
        <f>[8]turq!H151</f>
        <v>50898</v>
      </c>
      <c r="Q35" s="1460">
        <f>[8]turq!I151</f>
        <v>50898</v>
      </c>
      <c r="R35" s="1460">
        <f>[8]turq!J151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[8]gjuxatntes!G33</f>
        <v>0</v>
      </c>
      <c r="L98" s="1483">
        <f>[8]gjuxatntes!H33</f>
        <v>312</v>
      </c>
      <c r="M98" s="1482">
        <f>[8]gjuxatntes!I33</f>
        <v>624</v>
      </c>
      <c r="N98" s="1482">
        <f>[8]gjuxatntes!J33</f>
        <v>936</v>
      </c>
      <c r="O98" s="1484">
        <f>[8]gjuxatntes!G152</f>
        <v>0</v>
      </c>
      <c r="P98" s="1484">
        <f>[8]gjuxatntes!H152</f>
        <v>0</v>
      </c>
      <c r="Q98" s="1484">
        <f>[8]gjuxatntes!I152</f>
        <v>0</v>
      </c>
      <c r="R98" s="1484">
        <f>[8]gjuxatntes!J152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[8]gazafikacum!G135</f>
        <v>0</v>
      </c>
      <c r="P105" s="1488">
        <f>[8]gazafikacum!H135</f>
        <v>0</v>
      </c>
      <c r="Q105" s="1488">
        <f>[8]gazafikacum!I135</f>
        <v>0</v>
      </c>
      <c r="R105" s="1488">
        <f>[8]gazafikacum!J135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'[8]chanap transp'!G32</f>
        <v>9258</v>
      </c>
      <c r="L117" s="1446">
        <f>'[8]chanap transp'!H32</f>
        <v>16660</v>
      </c>
      <c r="M117" s="1460">
        <f>'[8]chanap transp'!I32</f>
        <v>25244</v>
      </c>
      <c r="N117" s="1460">
        <f>'[8]chanap transp'!J32</f>
        <v>32090</v>
      </c>
      <c r="O117" s="1456">
        <f>'[8]chanap transp'!G151</f>
        <v>284129.33100000001</v>
      </c>
      <c r="P117" s="1456">
        <f>'[8]chanap transp'!H151</f>
        <v>467917.57900000003</v>
      </c>
      <c r="Q117" s="1456">
        <f>'[8]chanap transp'!I151</f>
        <v>656824.43400000001</v>
      </c>
      <c r="R117" s="1456">
        <f>'[8]chanap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'[8]transp nax'!G150</f>
        <v>0</v>
      </c>
      <c r="P137" s="1445">
        <f>'[8]transp nax'!H150</f>
        <v>0</v>
      </c>
      <c r="Q137" s="1445">
        <f>'[8]transp nax'!I150</f>
        <v>0</v>
      </c>
      <c r="R137" s="1445">
        <f>'[8]transp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'[8]ajl nax'!G32</f>
        <v>0</v>
      </c>
      <c r="L139" s="1446">
        <f>'[8]ajl nax'!H32</f>
        <v>0</v>
      </c>
      <c r="M139" s="1445">
        <f>'[8]ajl nax'!I32</f>
        <v>0</v>
      </c>
      <c r="N139" s="1445">
        <f>'[8]ajl nax'!J32</f>
        <v>0</v>
      </c>
      <c r="O139" s="1445">
        <f>'[8]ajl nax'!G150</f>
        <v>0</v>
      </c>
      <c r="P139" s="1445">
        <f>'[8]ajl nax'!H150</f>
        <v>0</v>
      </c>
      <c r="Q139" s="1445">
        <f>'[8]ajl nax'!I150</f>
        <v>0</v>
      </c>
      <c r="R139" s="1445">
        <f>'[8]ajl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'[8]tntes harab'!G35</f>
        <v>0</v>
      </c>
      <c r="L142" s="1446">
        <f>'[8]tntes harab'!H35</f>
        <v>0</v>
      </c>
      <c r="M142" s="1460">
        <f>'[8]tntes harab'!I35</f>
        <v>0</v>
      </c>
      <c r="N142" s="1460">
        <f>'[8]tntes harab'!J35</f>
        <v>0</v>
      </c>
      <c r="O142" s="1464">
        <f>'[8]tntes harab'!G153</f>
        <v>-75000</v>
      </c>
      <c r="P142" s="1464">
        <f>'[8]tntes harab'!H153</f>
        <v>-164871</v>
      </c>
      <c r="Q142" s="1464">
        <f>'[8]tntes harab'!I153</f>
        <v>-284941</v>
      </c>
      <c r="R142" s="1464">
        <f>'[8]tntes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101439.762</v>
      </c>
      <c r="J143" s="1440">
        <f t="shared" si="36"/>
        <v>123333.1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82439.762000000002</v>
      </c>
      <c r="N143" s="1473">
        <f t="shared" si="38"/>
        <v>104333.1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[8]axb!G32</f>
        <v>27359.261999999999</v>
      </c>
      <c r="L147" s="1446">
        <f>[8]axb!H32</f>
        <v>48802.561999999998</v>
      </c>
      <c r="M147" s="1460">
        <f>[8]axb!I32</f>
        <v>70593.262000000002</v>
      </c>
      <c r="N147" s="1460">
        <f>[8]axb!J32</f>
        <v>92437.1</v>
      </c>
      <c r="O147" s="1464">
        <f>[8]axb!G151</f>
        <v>9000</v>
      </c>
      <c r="P147" s="1464">
        <f>[8]axb!H151</f>
        <v>9000</v>
      </c>
      <c r="Q147" s="1464">
        <f>[8]axb!I151</f>
        <v>9000</v>
      </c>
      <c r="R147" s="1464">
        <f>[8]axb!J151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21846.5</v>
      </c>
      <c r="J160" s="1427">
        <f t="shared" si="36"/>
        <v>21896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11846.5</v>
      </c>
      <c r="N160" s="1460">
        <f t="shared" si="44"/>
        <v>11896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21846.5</v>
      </c>
      <c r="J162" s="1427">
        <f t="shared" si="36"/>
        <v>21896</v>
      </c>
      <c r="K162" s="1460">
        <f>'[8]srgaka mig'!G32</f>
        <v>1000</v>
      </c>
      <c r="L162" s="1446">
        <f>'[8]srgaka mig'!H32</f>
        <v>7748.6</v>
      </c>
      <c r="M162" s="1460">
        <f>'[8]srgaka mig'!I32</f>
        <v>11846.5</v>
      </c>
      <c r="N162" s="1460">
        <f>'[8]srgaka mig'!J32</f>
        <v>11896</v>
      </c>
      <c r="O162" s="1464">
        <f>'[8]srgaka mig'!G151</f>
        <v>10000</v>
      </c>
      <c r="P162" s="1464">
        <f>'[8]srgaka mig'!H151</f>
        <v>10000</v>
      </c>
      <c r="Q162" s="1464">
        <f>'[8]srgaka mig'!I151</f>
        <v>10000</v>
      </c>
      <c r="R162" s="1464">
        <f>'[8]srgaka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'[8]bnak shin'!G32</f>
        <v>7816.2</v>
      </c>
      <c r="L165" s="1446">
        <f>'[8]bnak shin'!H32</f>
        <v>16495.5</v>
      </c>
      <c r="M165" s="1460">
        <f>'[8]bnak shin'!I32</f>
        <v>25064.799999999999</v>
      </c>
      <c r="N165" s="1460">
        <f>'[8]bnak shin'!J32</f>
        <v>33527.199999999997</v>
      </c>
      <c r="O165" s="1460">
        <f>'[8]bnak shin'!G150</f>
        <v>152156</v>
      </c>
      <c r="P165" s="1460">
        <f>'[8]bnak shin'!H150</f>
        <v>271131.18</v>
      </c>
      <c r="Q165" s="1460">
        <f>'[8]bnak shin'!I150</f>
        <v>271131.18</v>
      </c>
      <c r="R165" s="1460">
        <f>'[8]bnak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'[8]bnak shin'!G104</f>
        <v>7816.2</v>
      </c>
      <c r="L167" s="1446">
        <f>'[8]bnak shin'!H104</f>
        <v>16495.5</v>
      </c>
      <c r="M167" s="1460">
        <f>'[8]bnak shin'!I104</f>
        <v>25064.799999999999</v>
      </c>
      <c r="N167" s="1464">
        <f>'[8]bnak shin'!J104</f>
        <v>33527.199999999997</v>
      </c>
      <c r="O167" s="1464">
        <f>'[8]bnak shin'!G150</f>
        <v>152156</v>
      </c>
      <c r="P167" s="1464">
        <f>'[8]bnak shin'!H150</f>
        <v>271131.18</v>
      </c>
      <c r="Q167" s="1464">
        <f>'[8]bnak shin'!I150</f>
        <v>271131.18</v>
      </c>
      <c r="R167" s="1464">
        <f>'[8]bnak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[8]jramatakararum!G32</f>
        <v>900</v>
      </c>
      <c r="L173" s="1446">
        <f>[8]jramatakararum!H32</f>
        <v>900</v>
      </c>
      <c r="M173" s="1460">
        <f>[8]jramatakararum!I32</f>
        <v>900</v>
      </c>
      <c r="N173" s="1464">
        <f>[8]jramatakararum!J32</f>
        <v>900</v>
      </c>
      <c r="O173" s="1464">
        <f>[8]jramatakararum!G151</f>
        <v>40000</v>
      </c>
      <c r="P173" s="1464">
        <f>[8]jramatakararum!H151</f>
        <v>109362.5</v>
      </c>
      <c r="Q173" s="1464">
        <f>[8]jramatakararum!I151</f>
        <v>228725</v>
      </c>
      <c r="R173" s="1464">
        <f>[8]jramatakararum!J151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[8]lusav!G32</f>
        <v>7947</v>
      </c>
      <c r="L176" s="1514">
        <f>[8]lusav!H32</f>
        <v>17812</v>
      </c>
      <c r="M176" s="1514">
        <f>[8]lusav!I32</f>
        <v>21780</v>
      </c>
      <c r="N176" s="1514">
        <f>[8]lusav!J32</f>
        <v>24493.5</v>
      </c>
      <c r="O176" s="1520">
        <f>[8]lusav!G151</f>
        <v>0</v>
      </c>
      <c r="P176" s="1520">
        <f>[8]lusav!H151</f>
        <v>0</v>
      </c>
      <c r="Q176" s="1520">
        <f>[8]lusav!I151</f>
        <v>0</v>
      </c>
      <c r="R176" s="1520">
        <f>[8]lusav!J151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357636.82899999997</v>
      </c>
      <c r="I212" s="1438">
        <f t="shared" si="56"/>
        <v>435173.03299999994</v>
      </c>
      <c r="J212" s="1438">
        <f t="shared" si="56"/>
        <v>456407.13299999997</v>
      </c>
      <c r="K212" s="1474">
        <f>K214+K217+K226+K231+K236+K239</f>
        <v>18626.099999999999</v>
      </c>
      <c r="L212" s="1474">
        <f t="shared" ref="L212:R212" si="59">L214+L217+L226+L231+L236+L239</f>
        <v>40346.199999999997</v>
      </c>
      <c r="M212" s="1474">
        <f t="shared" si="59"/>
        <v>61484.404000000002</v>
      </c>
      <c r="N212" s="1474">
        <f t="shared" si="59"/>
        <v>82718.504000000001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184804.40299999999</v>
      </c>
      <c r="I214" s="1427">
        <f t="shared" si="56"/>
        <v>185304.40299999999</v>
      </c>
      <c r="J214" s="1427">
        <f t="shared" si="56"/>
        <v>193304.40299999999</v>
      </c>
      <c r="K214" s="1460">
        <f>K216</f>
        <v>1000</v>
      </c>
      <c r="L214" s="1446">
        <f t="shared" ref="L214:R214" si="60">L216</f>
        <v>4500</v>
      </c>
      <c r="M214" s="1460">
        <f t="shared" si="60"/>
        <v>5000</v>
      </c>
      <c r="N214" s="1460">
        <f t="shared" si="60"/>
        <v>13000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184804.40299999999</v>
      </c>
      <c r="I216" s="1427">
        <f t="shared" si="56"/>
        <v>185304.40299999999</v>
      </c>
      <c r="J216" s="1427">
        <f t="shared" si="56"/>
        <v>193304.40299999999</v>
      </c>
      <c r="K216" s="1460">
        <f>'[8]hangst sport'!G32</f>
        <v>1000</v>
      </c>
      <c r="L216" s="1446">
        <f>'[8]hangst sport'!H32</f>
        <v>4500</v>
      </c>
      <c r="M216" s="1460">
        <f>'[8]hangst sport'!I32</f>
        <v>5000</v>
      </c>
      <c r="N216" s="1460">
        <f>'[8]hangst sport'!J32</f>
        <v>13000</v>
      </c>
      <c r="O216" s="1464">
        <f>'[8]hangst sport'!G150</f>
        <v>150559.40299999999</v>
      </c>
      <c r="P216" s="1464">
        <f>'[8]hangst sport'!H150</f>
        <v>180304.40299999999</v>
      </c>
      <c r="Q216" s="1464">
        <f>'[8]hangst sport'!I150</f>
        <v>180304.40299999999</v>
      </c>
      <c r="R216" s="1464">
        <f>'[8]hangst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168717.42600000001</v>
      </c>
      <c r="I217" s="1428">
        <f t="shared" si="56"/>
        <v>244371.13</v>
      </c>
      <c r="J217" s="1428">
        <f t="shared" si="56"/>
        <v>256422.72999999998</v>
      </c>
      <c r="K217" s="1446">
        <f>K219+K220+K221+K222+K223+K224+K225</f>
        <v>15243.6</v>
      </c>
      <c r="L217" s="1446">
        <f t="shared" ref="L217:R217" si="61">L219+L220+L221+L222+L223+L224+L225</f>
        <v>31731.200000000001</v>
      </c>
      <c r="M217" s="1446">
        <f t="shared" si="61"/>
        <v>50986.904000000002</v>
      </c>
      <c r="N217" s="1446">
        <f t="shared" si="61"/>
        <v>63038.504000000001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'[8]kentr. grad'!G33</f>
        <v>5469</v>
      </c>
      <c r="L219" s="1446">
        <f>'[8]kentr. grad'!H33</f>
        <v>10091</v>
      </c>
      <c r="M219" s="1460">
        <f>'[8]kentr. grad'!I33</f>
        <v>14363</v>
      </c>
      <c r="N219" s="1460">
        <f>'[8]kentr. grad'!J33</f>
        <v>19035</v>
      </c>
      <c r="O219" s="1464">
        <f>'[8]kentr. grad'!G151</f>
        <v>1299.52</v>
      </c>
      <c r="P219" s="1464">
        <f>'[8]kentr. grad'!H151</f>
        <v>1299.52</v>
      </c>
      <c r="Q219" s="1464">
        <f>'[8]kentr. grad'!I151</f>
        <v>1299.52</v>
      </c>
      <c r="R219" s="1464">
        <f>'[8]kentr.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'[8]mshak palat'!G32</f>
        <v>8574.6</v>
      </c>
      <c r="L221" s="1446">
        <f>'[8]mshak palat'!H32</f>
        <v>16390.2</v>
      </c>
      <c r="M221" s="1446">
        <f>'[8]mshak palat'!I32+'[8]mshak palat (2)'!I32</f>
        <v>22759.8</v>
      </c>
      <c r="N221" s="1446">
        <f>'[8]mshak palat'!J32+'[8]mshak palat (2)'!J32</f>
        <v>30139.4</v>
      </c>
      <c r="O221" s="1446">
        <f>'[8]mshak palat'!G150</f>
        <v>135686.70600000001</v>
      </c>
      <c r="P221" s="1446">
        <f>'[8]mshak palat'!H150</f>
        <v>135686.70600000001</v>
      </c>
      <c r="Q221" s="1446">
        <f>'[8]mshak palat'!I150</f>
        <v>192084.70600000001</v>
      </c>
      <c r="R221" s="1446">
        <f>'[8]mshak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5250</v>
      </c>
      <c r="I222" s="1427">
        <f t="shared" si="56"/>
        <v>13864.103999999999</v>
      </c>
      <c r="J222" s="1427">
        <f t="shared" si="56"/>
        <v>13864.103999999999</v>
      </c>
      <c r="K222" s="1460">
        <f>'[8]mshak kazm'!G32</f>
        <v>1200</v>
      </c>
      <c r="L222" s="1446">
        <f>'[8]mshak kazm'!H32</f>
        <v>5250</v>
      </c>
      <c r="M222" s="1460">
        <f>'[8]mshak kazm'!I32</f>
        <v>13864.103999999999</v>
      </c>
      <c r="N222" s="1460">
        <f>'[8]mshak kazm'!J32</f>
        <v>13864.103999999999</v>
      </c>
      <c r="O222" s="1460">
        <f>'[8]mshak kazm'!G150</f>
        <v>0</v>
      </c>
      <c r="P222" s="1460">
        <f>'[8]mshak kazm'!H150</f>
        <v>0</v>
      </c>
      <c r="Q222" s="1460">
        <f>'[8]mshak kazm'!I150</f>
        <v>0</v>
      </c>
      <c r="R222" s="1460">
        <f>'[8]mshak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[8]herutahax!G32</f>
        <v>650</v>
      </c>
      <c r="L228" s="1446">
        <f>[8]herutahax!H32</f>
        <v>750</v>
      </c>
      <c r="M228" s="1460">
        <f>[8]herutahax!I32</f>
        <v>900</v>
      </c>
      <c r="N228" s="1460">
        <f>[8]herutahax!J32</f>
        <v>1000</v>
      </c>
      <c r="O228" s="1464">
        <f>[8]herutahax!G150</f>
        <v>0</v>
      </c>
      <c r="P228" s="1464">
        <f>[8]herutahax!H150</f>
        <v>0</v>
      </c>
      <c r="Q228" s="1464">
        <f>[8]herutahax!I150</f>
        <v>0</v>
      </c>
      <c r="R228" s="1464">
        <f>[8]herutahax!J150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[8]texekat!G32</f>
        <v>995</v>
      </c>
      <c r="L230" s="1446">
        <f>[8]texekat!H32</f>
        <v>1990</v>
      </c>
      <c r="M230" s="1460">
        <f>[8]texekat!I32</f>
        <v>2785</v>
      </c>
      <c r="N230" s="1460">
        <f>[8]texekat!J32</f>
        <v>3430</v>
      </c>
      <c r="O230" s="1460">
        <f>[8]texekat!G150</f>
        <v>0</v>
      </c>
      <c r="P230" s="1460">
        <f>[8]texekat!H150</f>
        <v>0</v>
      </c>
      <c r="Q230" s="1460">
        <f>[8]texekat!I150</f>
        <v>0</v>
      </c>
      <c r="R230" s="1460">
        <f>[8]texekat!J150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'[8]qax. kusakc.'!G32</f>
        <v>500</v>
      </c>
      <c r="L234" s="1446">
        <f>'[8]qax. kusakc.'!H32</f>
        <v>900</v>
      </c>
      <c r="M234" s="1460">
        <f>'[8]qax. kusakc.'!I32</f>
        <v>1100</v>
      </c>
      <c r="N234" s="1460">
        <f>'[8]qax.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[8]kronakan!G133</f>
        <v>237.5</v>
      </c>
      <c r="L235" s="1446">
        <f>[8]kronakan!H133</f>
        <v>475</v>
      </c>
      <c r="M235" s="1460">
        <f>[8]kronakan!I133</f>
        <v>712.5</v>
      </c>
      <c r="N235" s="1460">
        <f>[8]kronakan!J133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208694.95600000001</v>
      </c>
      <c r="I242" s="1438">
        <f t="shared" si="56"/>
        <v>293297.55600000004</v>
      </c>
      <c r="J242" s="1438">
        <f t="shared" si="56"/>
        <v>364358.85599999997</v>
      </c>
      <c r="K242" s="1474">
        <f>K244+K248+K252+K256+K260+K264+K270</f>
        <v>85380.1</v>
      </c>
      <c r="L242" s="1474">
        <f t="shared" ref="L242:R242" si="66">L244+L248+L252+L256+L260+L264+L270</f>
        <v>178175.5</v>
      </c>
      <c r="M242" s="1474">
        <f t="shared" si="66"/>
        <v>262778.10000000003</v>
      </c>
      <c r="N242" s="1474">
        <f t="shared" si="66"/>
        <v>333659.39999999997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141167.75599999999</v>
      </c>
      <c r="I244" s="1428">
        <f t="shared" si="56"/>
        <v>197364.75600000002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110648.29999999999</v>
      </c>
      <c r="M244" s="1446">
        <f t="shared" si="67"/>
        <v>166845.30000000002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141167.75599999999</v>
      </c>
      <c r="I246" s="1513">
        <f t="shared" si="56"/>
        <v>197364.75600000002</v>
      </c>
      <c r="J246" s="1513">
        <f t="shared" si="56"/>
        <v>248182.45599999998</v>
      </c>
      <c r="K246" s="1514">
        <f>'[8]yndameny mankap.'!G32</f>
        <v>56267.5</v>
      </c>
      <c r="L246" s="1514">
        <f>'[8]yndameny mankap.'!H32</f>
        <v>110648.29999999999</v>
      </c>
      <c r="M246" s="1514">
        <f>'[8]yndameny mankap.'!I32</f>
        <v>166845.30000000002</v>
      </c>
      <c r="N246" s="1514">
        <f>'[8]yndameny mankap.'!J32</f>
        <v>217662.99999999997</v>
      </c>
      <c r="O246" s="1523">
        <f>'[8]yndameny mankap.'!G150</f>
        <v>30519.455999999998</v>
      </c>
      <c r="P246" s="1523">
        <f>'[8]yndameny mankap.'!H150</f>
        <v>30519.455999999998</v>
      </c>
      <c r="Q246" s="1523">
        <f>'[8]yndameny mankap.'!I150</f>
        <v>30519.455999999998</v>
      </c>
      <c r="R246" s="1523">
        <f>'[8]yndameny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'[8]himn,krt'!G32</f>
        <v>0</v>
      </c>
      <c r="L250" s="1446">
        <f>'[8]himn,krt'!H32</f>
        <v>0</v>
      </c>
      <c r="M250" s="1446">
        <f>'[8]himn,krt'!H32</f>
        <v>0</v>
      </c>
      <c r="N250" s="1456">
        <f>'[8]himn,krt'!J32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'[8]barcraguyn krt.'!G32</f>
        <v>0</v>
      </c>
      <c r="L258" s="1446">
        <f>'[8]barcraguyn krt.'!H32</f>
        <v>0</v>
      </c>
      <c r="M258" s="1446">
        <f>'[8]barcraguyn krt.'!I32</f>
        <v>0</v>
      </c>
      <c r="N258" s="1456">
        <f>'[8]barcraguyn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67527.199999999997</v>
      </c>
      <c r="I260" s="1513">
        <f t="shared" si="56"/>
        <v>95932.800000000003</v>
      </c>
      <c r="J260" s="1513">
        <f t="shared" si="56"/>
        <v>116176.4</v>
      </c>
      <c r="K260" s="1514">
        <f>K262+K263</f>
        <v>29112.6</v>
      </c>
      <c r="L260" s="1514">
        <f t="shared" ref="L260:R260" si="71">L262+L263</f>
        <v>67527.199999999997</v>
      </c>
      <c r="M260" s="1514">
        <f t="shared" si="71"/>
        <v>95932.800000000003</v>
      </c>
      <c r="N260" s="1514">
        <f t="shared" si="71"/>
        <v>115996.4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67527.199999999997</v>
      </c>
      <c r="I262" s="1513">
        <f t="shared" si="56"/>
        <v>95932.800000000003</v>
      </c>
      <c r="J262" s="1513">
        <f t="shared" si="56"/>
        <v>116176.4</v>
      </c>
      <c r="K262" s="1514">
        <f>'[8]yndam arvest erash'!G32</f>
        <v>29112.6</v>
      </c>
      <c r="L262" s="1514">
        <f>'[8]yndam arvest erash'!H32</f>
        <v>67527.199999999997</v>
      </c>
      <c r="M262" s="1514">
        <f>'[8]yndam arvest erash'!I32</f>
        <v>95932.800000000003</v>
      </c>
      <c r="N262" s="1514">
        <f>'[8]yndam arvest erash'!J32</f>
        <v>115996.4</v>
      </c>
      <c r="O262" s="249">
        <v>0</v>
      </c>
      <c r="P262" s="249">
        <v>0</v>
      </c>
      <c r="Q262" s="249">
        <v>0</v>
      </c>
      <c r="R262" s="249">
        <f>'[8]yndam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'[8]soc ogn'!G32+'[8]nvir. b`h'!G133</f>
        <v>1600</v>
      </c>
      <c r="L296" s="1446">
        <f>'[8]soc ogn'!H32+'[8]nvir. b`h'!H133</f>
        <v>3050</v>
      </c>
      <c r="M296" s="1460">
        <f>'[8]soc ogn'!I32+'[8]nvir. b`h'!I32</f>
        <v>4225</v>
      </c>
      <c r="N296" s="1460">
        <f>'[8]soc ogn'!J32+'[8]nvir. b`h'!F32</f>
        <v>5300</v>
      </c>
      <c r="O296" s="1464">
        <f>'[8]soc ogn'!G150</f>
        <v>0</v>
      </c>
      <c r="P296" s="1464">
        <f>'[8]soc ogn'!H150</f>
        <v>0</v>
      </c>
      <c r="Q296" s="1464">
        <f>'[8]soc ogn'!I150</f>
        <v>0</v>
      </c>
      <c r="R296" s="1464">
        <f>'[8]soc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'[8]pah fond '!G32+'[8]ekam erams bashx nor'!L140</f>
        <v>50000</v>
      </c>
      <c r="L309" s="1446">
        <f>'[8]pah fond '!H32+'[8]ekam erams bashx nor'!M140</f>
        <v>150000</v>
      </c>
      <c r="M309" s="1460">
        <f>'[8]pah fond '!I32+'[8]ekam erams bashx nor'!N140</f>
        <v>150000</v>
      </c>
      <c r="N309" s="1460">
        <f>'[8]pah fond '!J32+'[8]ekam erams bashx nor'!O140</f>
        <v>150000</v>
      </c>
      <c r="O309" s="1464"/>
      <c r="P309" s="1464">
        <f>'[8]pah fond '!H150</f>
        <v>0</v>
      </c>
      <c r="Q309" s="1464">
        <f>'[8]pah fond '!I150</f>
        <v>0</v>
      </c>
      <c r="R309" s="1464">
        <f>'[8]pah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802"/>
  <sheetViews>
    <sheetView zoomScale="130" workbookViewId="0">
      <selection activeCell="H599" sqref="H599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50" t="s">
        <v>981</v>
      </c>
      <c r="B1" s="2250"/>
      <c r="C1" s="2250"/>
      <c r="D1" s="2250"/>
      <c r="E1" s="2250"/>
      <c r="F1" s="2250"/>
      <c r="G1" s="2250"/>
      <c r="H1" s="2250"/>
      <c r="I1" s="2250"/>
    </row>
    <row r="2" spans="1:14" ht="31.5" customHeight="1">
      <c r="A2" s="2251" t="s">
        <v>982</v>
      </c>
      <c r="B2" s="2251"/>
      <c r="C2" s="2251"/>
      <c r="D2" s="2251"/>
      <c r="E2" s="2251"/>
      <c r="F2" s="2251"/>
      <c r="G2" s="2251"/>
      <c r="H2" s="2251"/>
      <c r="I2" s="2251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52" t="s">
        <v>169</v>
      </c>
      <c r="B5" s="2253" t="s">
        <v>984</v>
      </c>
      <c r="C5" s="2254" t="s">
        <v>171</v>
      </c>
      <c r="D5" s="2254" t="s">
        <v>172</v>
      </c>
      <c r="E5" s="2255" t="s">
        <v>985</v>
      </c>
      <c r="F5" s="2015"/>
      <c r="G5" s="2252" t="s">
        <v>986</v>
      </c>
      <c r="H5" s="2256" t="s">
        <v>675</v>
      </c>
      <c r="I5" s="2256"/>
    </row>
    <row r="6" spans="1:14" s="2018" customFormat="1" ht="44.25" customHeight="1">
      <c r="A6" s="2252"/>
      <c r="B6" s="2253"/>
      <c r="C6" s="2254"/>
      <c r="D6" s="2254"/>
      <c r="E6" s="2255"/>
      <c r="F6" s="2015"/>
      <c r="G6" s="2252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H8+I8-[8]ekamut!D124</f>
        <v>2433715.4332999997</v>
      </c>
      <c r="H8" s="2027">
        <f>H9+H220+H359+H407+H527+H637+H729+H790</f>
        <v>1084689.7342999999</v>
      </c>
      <c r="I8" s="2027">
        <f>I9+I134+I164+I220+I359+I407+I452+I527+I637+I729+I790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370630.03029999998</v>
      </c>
      <c r="H9" s="2034">
        <f>H11+H51+H63+H84+H90+H96+H118+H124</f>
        <v>316732.03029999998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247293.7303</v>
      </c>
      <c r="H11" s="2042">
        <f>H13</f>
        <v>244293.7303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247293.7303</v>
      </c>
      <c r="H13" s="2047">
        <f>SUM(H15:H38)</f>
        <v>244293.7303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[8]aparat!F34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[8]aparat!F35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[8]aparat!F44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[8]aparat!F45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[8]aparat!F46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[8]aparat!F47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[8]aparat!F48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[8]aparat!F51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[8]aparat!F52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[8]aparat!F53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3400</v>
      </c>
      <c r="H25" s="2047">
        <f>[8]aparat!F56</f>
        <v>3400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[8]aparat!F57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[8]aparat!F58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[8]aparat!F59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[8]aparat!F61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[8]aparat!F62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[8]aparat!F64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[8]aparat!F66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[8]aparat!F67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[8]aparat!F69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[8]aparat!F71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[8]aparat!F74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[8]aparat!F75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[8]aparat!F136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[8]aparat!F154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[8]aparat!F155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[8]aparat!F156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[8]aparat!F153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[8]aparat!F160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'[8]zags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'[8]zags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'[8]zags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'[8]zags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'[8]zags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'[8]zags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'[8]zags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'[8]zags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'[8]վեկտոր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[8]turq!F44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[8]turq!F62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[8]turq!F64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[8]turq!F67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[8]turq!F75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[8]turq!F76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[8]turq!F104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[8]turq!F111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+[8]turq!F113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[8]turq!F133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[8]turq!F137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[8]turq!F152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[8]turq!F153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[8]turq!F154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[8]turq!F155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[8]turq!F156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[8]turq!F157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[8]turq!F161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[8]gjuxatntes!F65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[8]gjuxatntes!B77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[8]gjuxatntes!F77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[8]gjuxatntes!F128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[8]gjuxatntes!F154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[8]gazafikacum!F140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[8]gazafikacum!F146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'[8]chanap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'[8]chanap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'[8]chanap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'[8]chanap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'[8]chanap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'[8]transp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'[8]ajl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'[8]ajl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'[8]tntes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'[8]tntes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123333.1</v>
      </c>
      <c r="H359" s="2034">
        <f>H361+H371+H377+H383+H389+H397</f>
        <v>104333.1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[8]axb!F45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[8]axb!F62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[8]axb!F104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[8]axb!F111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[8]axb!B155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[8]axb!F155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[8]axb!F157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21896</v>
      </c>
      <c r="H397" s="2047">
        <f>H399</f>
        <v>11896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21896</v>
      </c>
      <c r="H399" s="2047">
        <f>H401+H405+H403+H404+H402</f>
        <v>11896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'[8]srgaka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'[8]srgaka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7889</v>
      </c>
      <c r="H403" s="2047">
        <f>'[8]srgaka mig'!F104</f>
        <v>7889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'[8]srgaka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'[8]srgaka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'[8]srgaka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573835.88</v>
      </c>
      <c r="H407" s="2026">
        <f>H409+H417+H423+H430+H440+H446</f>
        <v>58920.7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304658.38</v>
      </c>
      <c r="H409" s="2047">
        <f>H411</f>
        <v>33527.199999999997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304658.38</v>
      </c>
      <c r="H411" s="2047">
        <f>SUM(H413:H416)</f>
        <v>33527.199999999997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33527.199999999997</v>
      </c>
      <c r="H413" s="2047">
        <f>'[8]bnak shin'!F104</f>
        <v>33527.199999999997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'[8]bnak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'[8]bnak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'[8]bnak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[8]jramatakararum!F64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[8]jramatakararum!F153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[8]jramatakararum!F161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24493.5</v>
      </c>
      <c r="H430" s="2040">
        <f>H432</f>
        <v>24493.5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24493.5</v>
      </c>
      <c r="H432" s="2040">
        <f>H434+H435+H436+H437</f>
        <v>24493.5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11220</v>
      </c>
      <c r="H434" s="2040">
        <f>[8]lusav!F44</f>
        <v>11220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[8]lusav!F66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[8]lusav!F76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[8]lusav!F104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[8]lusav!F153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[8]lusav!F154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'[8]bnak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[8]lusav!F161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456407.13299999997</v>
      </c>
      <c r="H527" s="2026">
        <f>H529+H548+H596+H609+H625+H631</f>
        <v>82718.504000000001</v>
      </c>
      <c r="I527" s="2034">
        <f>I529+I548+I596+I609+I625+I631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193304.40299999999</v>
      </c>
      <c r="H529" s="2047">
        <f>H531</f>
        <v>13000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193304.40299999999</v>
      </c>
      <c r="H531" s="2047">
        <f>SUM(H533:H547)</f>
        <v>13000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'[8]hangst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'[8]hangst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'[8]hangst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'[8]hangst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'[8]hangst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'[8]hangst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'[8]hangst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'[8]hangst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'[8]hangst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'[8]hangst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0</v>
      </c>
      <c r="H543" s="2047">
        <f>'[8]hangst sport'!J127</f>
        <v>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'[8]hangst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'[8]hangst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'[8]hangst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256422.72999999998</v>
      </c>
      <c r="H548" s="2040">
        <f>H550+H564+H568+H575+H584+H588+H592</f>
        <v>63038.504000000001</v>
      </c>
      <c r="I548" s="2047">
        <f>I550+I564+I568+I575+I584+I588+I592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'[8]kentr.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'[8]kentr.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'[8]kentr.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'[8]kentr.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'[8]kentr.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'[8]mshak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'[8]mshak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'[8]mshak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'[8]mshak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'[8]mshak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13864.103999999999</v>
      </c>
      <c r="H575" s="2040">
        <f>H582+H580+H579+H577+H578+H581</f>
        <v>13864.103999999999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'[8]mshak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13364.103999999999</v>
      </c>
      <c r="H578" s="2040">
        <f>'[8]mshak kazm'!F62</f>
        <v>13364.103999999999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'[8]mshak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'[8]mshak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'[8]mshak kazm'!F76</f>
        <v>0</v>
      </c>
      <c r="I581" s="2047"/>
    </row>
    <row r="582" spans="1:9" ht="27">
      <c r="A582" s="2038"/>
      <c r="B582" s="1477"/>
      <c r="C582" s="2046"/>
      <c r="D582" s="2046"/>
      <c r="E582" s="2039" t="s">
        <v>858</v>
      </c>
      <c r="F582" s="2039">
        <v>4819</v>
      </c>
      <c r="G582" s="2047">
        <f>H582+I582</f>
        <v>500</v>
      </c>
      <c r="H582" s="2047">
        <f>'[8]mshak kazm'!F133</f>
        <v>500</v>
      </c>
      <c r="I582" s="2047"/>
    </row>
    <row r="583" spans="1:9" ht="15.75" hidden="1">
      <c r="A583" s="2038"/>
      <c r="B583" s="1477"/>
      <c r="C583" s="2046"/>
      <c r="D583" s="2046"/>
      <c r="E583" s="2039" t="s">
        <v>1006</v>
      </c>
      <c r="F583" s="2039"/>
      <c r="G583" s="2047"/>
      <c r="H583" s="2047"/>
      <c r="I583" s="2047"/>
    </row>
    <row r="584" spans="1:9" ht="15.75" hidden="1">
      <c r="A584" s="2038">
        <v>2825</v>
      </c>
      <c r="B584" s="1477" t="s">
        <v>457</v>
      </c>
      <c r="C584" s="2046">
        <v>2</v>
      </c>
      <c r="D584" s="2046">
        <v>5</v>
      </c>
      <c r="E584" s="2039" t="s">
        <v>471</v>
      </c>
      <c r="F584" s="2039"/>
      <c r="G584" s="2047"/>
      <c r="H584" s="2047"/>
      <c r="I584" s="2047"/>
    </row>
    <row r="585" spans="1:9" ht="40.5" hidden="1">
      <c r="A585" s="2038"/>
      <c r="B585" s="1477"/>
      <c r="C585" s="2046"/>
      <c r="D585" s="2046"/>
      <c r="E585" s="2039" t="s">
        <v>989</v>
      </c>
      <c r="F585" s="2039"/>
      <c r="G585" s="2047"/>
      <c r="H585" s="2047"/>
      <c r="I585" s="2047"/>
    </row>
    <row r="586" spans="1:9" ht="15.75" hidden="1">
      <c r="A586" s="2038"/>
      <c r="B586" s="1477"/>
      <c r="C586" s="2046"/>
      <c r="D586" s="2046"/>
      <c r="E586" s="2039" t="s">
        <v>1006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>
        <v>2826</v>
      </c>
      <c r="B588" s="1477" t="s">
        <v>457</v>
      </c>
      <c r="C588" s="2046">
        <v>2</v>
      </c>
      <c r="D588" s="2046">
        <v>6</v>
      </c>
      <c r="E588" s="2039" t="s">
        <v>472</v>
      </c>
      <c r="F588" s="2039"/>
      <c r="G588" s="2047"/>
      <c r="H588" s="2047"/>
      <c r="I588" s="2047"/>
    </row>
    <row r="589" spans="1:9" ht="40.5" hidden="1">
      <c r="A589" s="2038"/>
      <c r="B589" s="1477"/>
      <c r="C589" s="2046"/>
      <c r="D589" s="2046"/>
      <c r="E589" s="2039" t="s">
        <v>989</v>
      </c>
      <c r="F589" s="2039"/>
      <c r="G589" s="2047"/>
      <c r="H589" s="2047"/>
      <c r="I589" s="2047"/>
    </row>
    <row r="590" spans="1:9" ht="15.75" hidden="1">
      <c r="A590" s="2038"/>
      <c r="B590" s="1477"/>
      <c r="C590" s="2046"/>
      <c r="D590" s="2046"/>
      <c r="E590" s="2039" t="s">
        <v>1006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33.75" hidden="1" customHeight="1">
      <c r="A592" s="2038">
        <v>2827</v>
      </c>
      <c r="B592" s="1477" t="s">
        <v>457</v>
      </c>
      <c r="C592" s="2046">
        <v>2</v>
      </c>
      <c r="D592" s="2046">
        <v>7</v>
      </c>
      <c r="E592" s="2039" t="s">
        <v>473</v>
      </c>
      <c r="F592" s="2039"/>
      <c r="G592" s="2047"/>
      <c r="H592" s="2047"/>
      <c r="I592" s="2047"/>
    </row>
    <row r="593" spans="1:9" ht="40.5" hidden="1">
      <c r="A593" s="2038"/>
      <c r="B593" s="1477"/>
      <c r="C593" s="2046"/>
      <c r="D593" s="2046"/>
      <c r="E593" s="2039" t="s">
        <v>989</v>
      </c>
      <c r="F593" s="2039"/>
      <c r="G593" s="2047"/>
      <c r="H593" s="2047"/>
      <c r="I593" s="2047"/>
    </row>
    <row r="594" spans="1:9" ht="15.75" hidden="1">
      <c r="A594" s="2038"/>
      <c r="B594" s="1477"/>
      <c r="C594" s="2046"/>
      <c r="D594" s="2046"/>
      <c r="E594" s="2039" t="s">
        <v>1006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26.25" customHeight="1">
      <c r="A596" s="2038">
        <v>2830</v>
      </c>
      <c r="B596" s="1490" t="s">
        <v>457</v>
      </c>
      <c r="C596" s="2032">
        <v>3</v>
      </c>
      <c r="D596" s="2032">
        <v>0</v>
      </c>
      <c r="E596" s="2041" t="s">
        <v>474</v>
      </c>
      <c r="F596" s="2041"/>
      <c r="G596" s="2047">
        <f>H596+I596</f>
        <v>4430</v>
      </c>
      <c r="H596" s="2047">
        <f>H598+H601+H605</f>
        <v>4430</v>
      </c>
      <c r="I596" s="2047">
        <f>I598+I601+I605</f>
        <v>0</v>
      </c>
    </row>
    <row r="597" spans="1:9" s="2044" customFormat="1" ht="15" customHeight="1">
      <c r="A597" s="2038"/>
      <c r="B597" s="1490"/>
      <c r="C597" s="2032"/>
      <c r="D597" s="2032"/>
      <c r="E597" s="2039" t="s">
        <v>194</v>
      </c>
      <c r="F597" s="2039"/>
      <c r="G597" s="2042"/>
      <c r="H597" s="2042"/>
      <c r="I597" s="2042"/>
    </row>
    <row r="598" spans="1:9" ht="14.25" customHeight="1">
      <c r="A598" s="2038">
        <v>2831</v>
      </c>
      <c r="B598" s="1477" t="s">
        <v>457</v>
      </c>
      <c r="C598" s="2046">
        <v>3</v>
      </c>
      <c r="D598" s="2046">
        <v>1</v>
      </c>
      <c r="E598" s="2039" t="s">
        <v>476</v>
      </c>
      <c r="F598" s="2039"/>
      <c r="G598" s="2047">
        <f>H598+I598</f>
        <v>1000</v>
      </c>
      <c r="H598" s="2047">
        <f>H600</f>
        <v>1000</v>
      </c>
      <c r="I598" s="2047"/>
    </row>
    <row r="599" spans="1:9" ht="27" customHeight="1">
      <c r="A599" s="2038"/>
      <c r="B599" s="1477"/>
      <c r="C599" s="2046"/>
      <c r="D599" s="2046"/>
      <c r="E599" s="2039" t="s">
        <v>989</v>
      </c>
      <c r="F599" s="2039"/>
      <c r="G599" s="2047"/>
      <c r="H599" s="2047"/>
      <c r="I599" s="2047"/>
    </row>
    <row r="600" spans="1:9" ht="13.5" customHeight="1">
      <c r="A600" s="2038"/>
      <c r="B600" s="1477"/>
      <c r="C600" s="2046"/>
      <c r="D600" s="2046"/>
      <c r="E600" s="2048" t="s">
        <v>1033</v>
      </c>
      <c r="F600" s="2048" t="s">
        <v>741</v>
      </c>
      <c r="G600" s="2047">
        <f>H600+I600</f>
        <v>1000</v>
      </c>
      <c r="H600" s="2047">
        <f>[8]herutahax!F58</f>
        <v>1000</v>
      </c>
      <c r="I600" s="2047"/>
    </row>
    <row r="601" spans="1:9" ht="13.5" hidden="1" customHeight="1">
      <c r="A601" s="2038">
        <v>2832</v>
      </c>
      <c r="B601" s="1477" t="s">
        <v>457</v>
      </c>
      <c r="C601" s="2046">
        <v>3</v>
      </c>
      <c r="D601" s="2046">
        <v>2</v>
      </c>
      <c r="E601" s="2039" t="s">
        <v>477</v>
      </c>
      <c r="F601" s="2039"/>
      <c r="G601" s="2047"/>
      <c r="H601" s="2047"/>
      <c r="I601" s="2047"/>
    </row>
    <row r="602" spans="1:9" ht="13.5" hidden="1" customHeight="1">
      <c r="A602" s="2038"/>
      <c r="B602" s="1477"/>
      <c r="C602" s="2046"/>
      <c r="D602" s="2046"/>
      <c r="E602" s="2039" t="s">
        <v>989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1006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customHeight="1">
      <c r="A605" s="2038">
        <v>2833</v>
      </c>
      <c r="B605" s="1477" t="s">
        <v>457</v>
      </c>
      <c r="C605" s="2046">
        <v>3</v>
      </c>
      <c r="D605" s="2046">
        <v>3</v>
      </c>
      <c r="E605" s="2039" t="s">
        <v>478</v>
      </c>
      <c r="F605" s="2039"/>
      <c r="G605" s="2047">
        <f>H605+I605</f>
        <v>3430</v>
      </c>
      <c r="H605" s="2047">
        <f>H607+H608</f>
        <v>3430</v>
      </c>
      <c r="I605" s="2047"/>
    </row>
    <row r="606" spans="1:9" ht="26.25" customHeight="1">
      <c r="A606" s="2038"/>
      <c r="B606" s="1477"/>
      <c r="C606" s="2046"/>
      <c r="D606" s="2046"/>
      <c r="E606" s="2039" t="s">
        <v>989</v>
      </c>
      <c r="F606" s="2039"/>
      <c r="G606" s="2047"/>
      <c r="H606" s="2047"/>
      <c r="I606" s="2047"/>
    </row>
    <row r="607" spans="1:9" ht="13.5" customHeight="1">
      <c r="A607" s="2038"/>
      <c r="B607" s="1477"/>
      <c r="C607" s="2046"/>
      <c r="D607" s="2046"/>
      <c r="E607" s="2039" t="s">
        <v>719</v>
      </c>
      <c r="F607" s="2039">
        <v>4214</v>
      </c>
      <c r="G607" s="2047">
        <f>H607+I607</f>
        <v>1980</v>
      </c>
      <c r="H607" s="2047">
        <f>[8]texekat!F46</f>
        <v>1980</v>
      </c>
      <c r="I607" s="2047"/>
    </row>
    <row r="608" spans="1:9" ht="15" customHeight="1">
      <c r="A608" s="2038"/>
      <c r="B608" s="1477"/>
      <c r="C608" s="2046"/>
      <c r="D608" s="2046"/>
      <c r="E608" s="2039" t="s">
        <v>740</v>
      </c>
      <c r="F608" s="2039">
        <v>4234</v>
      </c>
      <c r="G608" s="2047">
        <f>H608+I608</f>
        <v>1450</v>
      </c>
      <c r="H608" s="2047">
        <f>[8]texekat!F58</f>
        <v>1450</v>
      </c>
      <c r="I608" s="2047"/>
    </row>
    <row r="609" spans="1:9" ht="14.25" customHeight="1">
      <c r="A609" s="2038">
        <v>2840</v>
      </c>
      <c r="B609" s="1490" t="s">
        <v>457</v>
      </c>
      <c r="C609" s="2032">
        <v>4</v>
      </c>
      <c r="D609" s="2032">
        <v>0</v>
      </c>
      <c r="E609" s="2041" t="s">
        <v>479</v>
      </c>
      <c r="F609" s="2041"/>
      <c r="G609" s="2047">
        <f t="shared" ref="G609:G641" si="5">H609+I609</f>
        <v>2250</v>
      </c>
      <c r="H609" s="2047">
        <f>H615+H621</f>
        <v>2250</v>
      </c>
      <c r="I609" s="2047"/>
    </row>
    <row r="610" spans="1:9" s="2044" customFormat="1" ht="13.5" customHeight="1">
      <c r="A610" s="2038"/>
      <c r="B610" s="1490"/>
      <c r="C610" s="2032"/>
      <c r="D610" s="2032"/>
      <c r="E610" s="2039" t="s">
        <v>194</v>
      </c>
      <c r="F610" s="2039"/>
      <c r="G610" s="2047">
        <f t="shared" si="5"/>
        <v>0</v>
      </c>
      <c r="H610" s="2042"/>
      <c r="I610" s="2042"/>
    </row>
    <row r="611" spans="1:9" ht="22.5" hidden="1" customHeight="1">
      <c r="A611" s="2038">
        <v>2841</v>
      </c>
      <c r="B611" s="1477" t="s">
        <v>457</v>
      </c>
      <c r="C611" s="2046">
        <v>4</v>
      </c>
      <c r="D611" s="2046">
        <v>1</v>
      </c>
      <c r="E611" s="2039" t="s">
        <v>482</v>
      </c>
      <c r="F611" s="2039"/>
      <c r="G611" s="2047">
        <f t="shared" si="5"/>
        <v>0</v>
      </c>
      <c r="H611" s="2047"/>
      <c r="I611" s="2047"/>
    </row>
    <row r="612" spans="1:9" ht="22.5" hidden="1" customHeight="1">
      <c r="A612" s="2038"/>
      <c r="B612" s="1477"/>
      <c r="C612" s="2046"/>
      <c r="D612" s="2046"/>
      <c r="E612" s="2039" t="s">
        <v>989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1006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6.25" customHeight="1">
      <c r="A615" s="2038">
        <v>2842</v>
      </c>
      <c r="B615" s="1477" t="s">
        <v>457</v>
      </c>
      <c r="C615" s="2046">
        <v>4</v>
      </c>
      <c r="D615" s="2046">
        <v>2</v>
      </c>
      <c r="E615" s="2039" t="s">
        <v>483</v>
      </c>
      <c r="F615" s="2039"/>
      <c r="G615" s="2047">
        <f t="shared" si="5"/>
        <v>1300</v>
      </c>
      <c r="H615" s="2047">
        <f>H617+H618+H619</f>
        <v>1300</v>
      </c>
      <c r="I615" s="2047"/>
    </row>
    <row r="616" spans="1:9" ht="30" customHeight="1">
      <c r="A616" s="2038"/>
      <c r="B616" s="1477"/>
      <c r="C616" s="2046"/>
      <c r="D616" s="2046"/>
      <c r="E616" s="2039" t="s">
        <v>989</v>
      </c>
      <c r="F616" s="2039"/>
      <c r="G616" s="2047"/>
      <c r="H616" s="2047"/>
      <c r="I616" s="2047"/>
    </row>
    <row r="617" spans="1:9" ht="30" customHeight="1">
      <c r="A617" s="2038"/>
      <c r="B617" s="1477"/>
      <c r="C617" s="2046"/>
      <c r="D617" s="2046"/>
      <c r="E617" s="2048" t="s">
        <v>770</v>
      </c>
      <c r="F617" s="2039">
        <v>4267</v>
      </c>
      <c r="G617" s="2047">
        <f>H617</f>
        <v>0</v>
      </c>
      <c r="H617" s="2047">
        <f>'[8]qax. kusakc.'!F75</f>
        <v>0</v>
      </c>
      <c r="I617" s="2047"/>
    </row>
    <row r="618" spans="1:9" ht="30" customHeight="1">
      <c r="A618" s="2038"/>
      <c r="B618" s="1477"/>
      <c r="C618" s="2046"/>
      <c r="D618" s="2046"/>
      <c r="E618" s="2048" t="s">
        <v>1009</v>
      </c>
      <c r="F618" s="2039">
        <v>4269</v>
      </c>
      <c r="G618" s="2047">
        <f>H618</f>
        <v>0</v>
      </c>
      <c r="H618" s="2047">
        <f>'[8]qax. kusakc.'!F76</f>
        <v>0</v>
      </c>
      <c r="I618" s="2047"/>
    </row>
    <row r="619" spans="1:9" ht="30" customHeight="1">
      <c r="A619" s="2038"/>
      <c r="B619" s="1477"/>
      <c r="C619" s="2046"/>
      <c r="D619" s="2046"/>
      <c r="E619" s="2039" t="s">
        <v>1040</v>
      </c>
      <c r="F619" s="2039">
        <v>4819</v>
      </c>
      <c r="G619" s="2047">
        <f t="shared" si="5"/>
        <v>1300</v>
      </c>
      <c r="H619" s="2047">
        <f>'[8]qax. kusakc.'!F133</f>
        <v>1300</v>
      </c>
      <c r="I619" s="2047"/>
    </row>
    <row r="620" spans="1:9" ht="30" hidden="1" customHeight="1">
      <c r="A620" s="2038"/>
      <c r="B620" s="1477"/>
      <c r="C620" s="2046"/>
      <c r="D620" s="2046"/>
      <c r="E620" s="2039" t="s">
        <v>1006</v>
      </c>
      <c r="F620" s="2039"/>
      <c r="G620" s="2047">
        <f t="shared" si="5"/>
        <v>0</v>
      </c>
      <c r="H620" s="2047"/>
      <c r="I620" s="2047"/>
    </row>
    <row r="621" spans="1:9" ht="30" customHeight="1">
      <c r="A621" s="2038">
        <v>2843</v>
      </c>
      <c r="B621" s="1477" t="s">
        <v>457</v>
      </c>
      <c r="C621" s="2046">
        <v>4</v>
      </c>
      <c r="D621" s="2046">
        <v>3</v>
      </c>
      <c r="E621" s="2039" t="s">
        <v>479</v>
      </c>
      <c r="F621" s="2039"/>
      <c r="G621" s="2047">
        <f t="shared" si="5"/>
        <v>950</v>
      </c>
      <c r="H621" s="2047">
        <f>H623</f>
        <v>950</v>
      </c>
      <c r="I621" s="2047"/>
    </row>
    <row r="622" spans="1:9" ht="24" customHeight="1">
      <c r="A622" s="2038"/>
      <c r="B622" s="1477"/>
      <c r="C622" s="2046"/>
      <c r="D622" s="2046"/>
      <c r="E622" s="2053" t="s">
        <v>989</v>
      </c>
      <c r="F622" s="2039"/>
      <c r="G622" s="2047">
        <f t="shared" si="5"/>
        <v>0</v>
      </c>
      <c r="H622" s="2047"/>
      <c r="I622" s="2047"/>
    </row>
    <row r="623" spans="1:9" ht="30" customHeight="1">
      <c r="A623" s="2038"/>
      <c r="B623" s="1477"/>
      <c r="C623" s="2046"/>
      <c r="D623" s="2046"/>
      <c r="E623" s="2039" t="s">
        <v>1040</v>
      </c>
      <c r="F623" s="2039"/>
      <c r="G623" s="2047">
        <f t="shared" si="5"/>
        <v>950</v>
      </c>
      <c r="H623" s="2047">
        <f>[8]kronakan!F133</f>
        <v>950</v>
      </c>
      <c r="I623" s="2047"/>
    </row>
    <row r="624" spans="1:9" ht="30" hidden="1" customHeight="1">
      <c r="A624" s="2038"/>
      <c r="B624" s="1477"/>
      <c r="C624" s="2046"/>
      <c r="D624" s="2046"/>
      <c r="E624" s="2039" t="s">
        <v>1006</v>
      </c>
      <c r="F624" s="2039"/>
      <c r="G624" s="2040">
        <f t="shared" si="5"/>
        <v>0</v>
      </c>
      <c r="H624" s="2040"/>
      <c r="I624" s="2040"/>
    </row>
    <row r="625" spans="1:9" ht="30" hidden="1" customHeight="1">
      <c r="A625" s="2038">
        <v>2850</v>
      </c>
      <c r="B625" s="1490" t="s">
        <v>457</v>
      </c>
      <c r="C625" s="2032">
        <v>5</v>
      </c>
      <c r="D625" s="2032">
        <v>0</v>
      </c>
      <c r="E625" s="2058" t="s">
        <v>484</v>
      </c>
      <c r="F625" s="2058"/>
      <c r="G625" s="2040">
        <f t="shared" si="5"/>
        <v>0</v>
      </c>
      <c r="H625" s="2040"/>
      <c r="I625" s="2040"/>
    </row>
    <row r="626" spans="1:9" s="2044" customFormat="1" ht="30" hidden="1" customHeight="1">
      <c r="A626" s="2038"/>
      <c r="B626" s="1490"/>
      <c r="C626" s="2032"/>
      <c r="D626" s="2032"/>
      <c r="E626" s="2039" t="s">
        <v>194</v>
      </c>
      <c r="F626" s="2039"/>
      <c r="G626" s="2040">
        <f t="shared" si="5"/>
        <v>0</v>
      </c>
      <c r="H626" s="2045"/>
      <c r="I626" s="2045"/>
    </row>
    <row r="627" spans="1:9" ht="30" hidden="1" customHeight="1">
      <c r="A627" s="2038">
        <v>2851</v>
      </c>
      <c r="B627" s="1490" t="s">
        <v>457</v>
      </c>
      <c r="C627" s="2032">
        <v>5</v>
      </c>
      <c r="D627" s="2032">
        <v>1</v>
      </c>
      <c r="E627" s="2059" t="s">
        <v>484</v>
      </c>
      <c r="F627" s="2059"/>
      <c r="G627" s="2040">
        <f t="shared" si="5"/>
        <v>0</v>
      </c>
      <c r="H627" s="2040"/>
      <c r="I627" s="2040"/>
    </row>
    <row r="628" spans="1:9" ht="30" hidden="1" customHeight="1">
      <c r="A628" s="2038"/>
      <c r="B628" s="1477"/>
      <c r="C628" s="2046"/>
      <c r="D628" s="2046"/>
      <c r="E628" s="2039" t="s">
        <v>989</v>
      </c>
      <c r="F628" s="203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1006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>
        <v>2860</v>
      </c>
      <c r="B631" s="1490" t="s">
        <v>457</v>
      </c>
      <c r="C631" s="2032">
        <v>6</v>
      </c>
      <c r="D631" s="2032">
        <v>0</v>
      </c>
      <c r="E631" s="2058" t="s">
        <v>487</v>
      </c>
      <c r="F631" s="2058"/>
      <c r="G631" s="2040">
        <f t="shared" si="5"/>
        <v>0</v>
      </c>
      <c r="H631" s="2040"/>
      <c r="I631" s="2040"/>
    </row>
    <row r="632" spans="1:9" s="2044" customFormat="1" ht="30" hidden="1" customHeight="1">
      <c r="A632" s="2038"/>
      <c r="B632" s="1490"/>
      <c r="C632" s="2032"/>
      <c r="D632" s="2032"/>
      <c r="E632" s="2039" t="s">
        <v>194</v>
      </c>
      <c r="F632" s="2039"/>
      <c r="G632" s="2040">
        <f t="shared" si="5"/>
        <v>0</v>
      </c>
      <c r="H632" s="2045"/>
      <c r="I632" s="2045"/>
    </row>
    <row r="633" spans="1:9" ht="30" hidden="1" customHeight="1">
      <c r="A633" s="2038">
        <v>2861</v>
      </c>
      <c r="B633" s="1477" t="s">
        <v>457</v>
      </c>
      <c r="C633" s="2046">
        <v>6</v>
      </c>
      <c r="D633" s="2046">
        <v>1</v>
      </c>
      <c r="E633" s="2059" t="s">
        <v>487</v>
      </c>
      <c r="F633" s="2059"/>
      <c r="G633" s="2040">
        <f t="shared" si="5"/>
        <v>0</v>
      </c>
      <c r="H633" s="2040"/>
      <c r="I633" s="2040"/>
    </row>
    <row r="634" spans="1:9" ht="30" hidden="1" customHeight="1">
      <c r="A634" s="2038"/>
      <c r="B634" s="1477"/>
      <c r="C634" s="2046"/>
      <c r="D634" s="2046"/>
      <c r="E634" s="2039" t="s">
        <v>989</v>
      </c>
      <c r="F634" s="203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1006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s="2036" customFormat="1" ht="30" customHeight="1">
      <c r="A637" s="2031">
        <v>2900</v>
      </c>
      <c r="B637" s="1490" t="s">
        <v>490</v>
      </c>
      <c r="C637" s="2032">
        <v>0</v>
      </c>
      <c r="D637" s="2032">
        <v>0</v>
      </c>
      <c r="E637" s="2033" t="s">
        <v>1041</v>
      </c>
      <c r="F637" s="2033"/>
      <c r="G637" s="2040">
        <f>H637+I637</f>
        <v>364358.85599999997</v>
      </c>
      <c r="H637" s="2060">
        <f>H639+H654+H664+H674+H691+H710+H716+H722+H686</f>
        <v>333659.39999999997</v>
      </c>
      <c r="I637" s="2061">
        <f>I639+I654+I664+I674+I691+I710+I716+I722</f>
        <v>30699.455999999998</v>
      </c>
    </row>
    <row r="638" spans="1:9" ht="11.25" customHeight="1">
      <c r="A638" s="2038"/>
      <c r="B638" s="1490"/>
      <c r="C638" s="2032"/>
      <c r="D638" s="2032"/>
      <c r="E638" s="2039" t="s">
        <v>191</v>
      </c>
      <c r="F638" s="2039"/>
      <c r="G638" s="2040"/>
      <c r="H638" s="2040"/>
      <c r="I638" s="2047"/>
    </row>
    <row r="639" spans="1:9" ht="15" customHeight="1">
      <c r="A639" s="2038">
        <v>2910</v>
      </c>
      <c r="B639" s="1490" t="s">
        <v>490</v>
      </c>
      <c r="C639" s="2032">
        <v>1</v>
      </c>
      <c r="D639" s="2032">
        <v>0</v>
      </c>
      <c r="E639" s="2041" t="s">
        <v>494</v>
      </c>
      <c r="F639" s="2041"/>
      <c r="G639" s="2040">
        <f t="shared" si="5"/>
        <v>248182.45599999998</v>
      </c>
      <c r="H639" s="2040">
        <f>H641+H650</f>
        <v>217662.99999999997</v>
      </c>
      <c r="I639" s="2040">
        <f>I641+I650</f>
        <v>30519.455999999998</v>
      </c>
    </row>
    <row r="640" spans="1:9" s="2044" customFormat="1" ht="13.5" customHeight="1">
      <c r="A640" s="2038"/>
      <c r="B640" s="1490"/>
      <c r="C640" s="2032"/>
      <c r="D640" s="2032"/>
      <c r="E640" s="2039" t="s">
        <v>194</v>
      </c>
      <c r="F640" s="2039"/>
      <c r="G640" s="2045"/>
      <c r="H640" s="2045"/>
      <c r="I640" s="2042"/>
    </row>
    <row r="641" spans="1:9" ht="15" customHeight="1">
      <c r="A641" s="2038">
        <v>2911</v>
      </c>
      <c r="B641" s="1477" t="s">
        <v>490</v>
      </c>
      <c r="C641" s="2046">
        <v>1</v>
      </c>
      <c r="D641" s="2046">
        <v>1</v>
      </c>
      <c r="E641" s="2039" t="s">
        <v>496</v>
      </c>
      <c r="F641" s="2039"/>
      <c r="G641" s="2040">
        <f t="shared" si="5"/>
        <v>248182.45599999998</v>
      </c>
      <c r="H641" s="2040">
        <f>SUM(H644:H685)</f>
        <v>217662.99999999997</v>
      </c>
      <c r="I641" s="2047">
        <f>SUM(I642:I685)+I690</f>
        <v>30519.455999999998</v>
      </c>
    </row>
    <row r="642" spans="1:9" s="2067" customFormat="1" ht="21.75" customHeight="1">
      <c r="A642" s="2062"/>
      <c r="B642" s="2063"/>
      <c r="C642" s="2064"/>
      <c r="D642" s="2064"/>
      <c r="E642" s="2065" t="s">
        <v>989</v>
      </c>
      <c r="F642" s="2065"/>
      <c r="G642" s="2066"/>
      <c r="H642" s="2066"/>
      <c r="I642" s="2066"/>
    </row>
    <row r="643" spans="1:9" ht="27" hidden="1" customHeight="1">
      <c r="A643" s="2038"/>
      <c r="B643" s="1477"/>
      <c r="C643" s="2046"/>
      <c r="D643" s="2046"/>
      <c r="E643" s="2068" t="s">
        <v>1042</v>
      </c>
      <c r="F643" s="2039">
        <v>4241</v>
      </c>
      <c r="G643" s="2040">
        <f>H643+I643</f>
        <v>0</v>
      </c>
      <c r="H643" s="2040">
        <f>'[8]yndameny mankap.'!F64</f>
        <v>0</v>
      </c>
      <c r="I643" s="2040"/>
    </row>
    <row r="644" spans="1:9" ht="27" customHeight="1">
      <c r="A644" s="2038"/>
      <c r="B644" s="1477"/>
      <c r="C644" s="2046"/>
      <c r="D644" s="2046"/>
      <c r="E644" s="2068" t="s">
        <v>753</v>
      </c>
      <c r="F644" s="2039">
        <v>4251</v>
      </c>
      <c r="G644" s="2040">
        <f>H644+I644</f>
        <v>0</v>
      </c>
      <c r="H644" s="2040">
        <f>'[8]yndameny mankap.'!F66</f>
        <v>0</v>
      </c>
      <c r="I644" s="2040"/>
    </row>
    <row r="645" spans="1:9" ht="28.5" customHeight="1">
      <c r="A645" s="2038"/>
      <c r="B645" s="1477"/>
      <c r="C645" s="2046"/>
      <c r="D645" s="2046"/>
      <c r="E645" s="2039" t="s">
        <v>1010</v>
      </c>
      <c r="F645" s="2039">
        <v>4637</v>
      </c>
      <c r="G645" s="2040">
        <f>H645+I645</f>
        <v>215612.99999999997</v>
      </c>
      <c r="H645" s="2040">
        <f>'[8]yndameny mankap.'!F104</f>
        <v>215612.99999999997</v>
      </c>
      <c r="I645" s="2040"/>
    </row>
    <row r="646" spans="1:9" ht="28.5" customHeight="1">
      <c r="A646" s="2038"/>
      <c r="B646" s="1477"/>
      <c r="C646" s="2046"/>
      <c r="D646" s="2046"/>
      <c r="E646" s="1758" t="s">
        <v>828</v>
      </c>
      <c r="F646" s="2039">
        <v>4655</v>
      </c>
      <c r="G646" s="2040">
        <f>H646</f>
        <v>2050</v>
      </c>
      <c r="H646" s="2040">
        <f>'[8]yndameny mankap.'!F111</f>
        <v>2050</v>
      </c>
      <c r="I646" s="2040"/>
    </row>
    <row r="647" spans="1:9" ht="28.5" customHeight="1">
      <c r="A647" s="2038"/>
      <c r="B647" s="1477"/>
      <c r="C647" s="2046"/>
      <c r="D647" s="2046"/>
      <c r="E647" s="1741" t="s">
        <v>1043</v>
      </c>
      <c r="F647" s="2039">
        <v>4657</v>
      </c>
      <c r="G647" s="2040">
        <f>H647+I647</f>
        <v>0</v>
      </c>
      <c r="H647" s="2040">
        <f>'[8]yndameny mankap.'!F113</f>
        <v>0</v>
      </c>
      <c r="I647" s="2040"/>
    </row>
    <row r="648" spans="1:9" ht="27">
      <c r="A648" s="2038"/>
      <c r="B648" s="1477"/>
      <c r="C648" s="2046"/>
      <c r="D648" s="2046"/>
      <c r="E648" s="2039" t="s">
        <v>1005</v>
      </c>
      <c r="F648" s="2039">
        <v>5113</v>
      </c>
      <c r="G648" s="2040">
        <f>H648+I648</f>
        <v>30519.455999999998</v>
      </c>
      <c r="H648" s="2040"/>
      <c r="I648" s="2040">
        <f>'[8]yndameny mankap.'!F154</f>
        <v>30519.455999999998</v>
      </c>
    </row>
    <row r="649" spans="1:9" ht="15.75">
      <c r="A649" s="2038"/>
      <c r="B649" s="1477"/>
      <c r="C649" s="2046"/>
      <c r="D649" s="2046"/>
      <c r="E649" s="2039" t="s">
        <v>1007</v>
      </c>
      <c r="F649" s="2039">
        <v>5134</v>
      </c>
      <c r="G649" s="2040">
        <f>H649+I649</f>
        <v>0</v>
      </c>
      <c r="H649" s="2040"/>
      <c r="I649" s="2040">
        <f>'[8]yndameny mankap.'!F161</f>
        <v>0</v>
      </c>
    </row>
    <row r="650" spans="1:9" ht="15.75" hidden="1">
      <c r="A650" s="2038">
        <v>2912</v>
      </c>
      <c r="B650" s="1477" t="s">
        <v>490</v>
      </c>
      <c r="C650" s="2046">
        <v>1</v>
      </c>
      <c r="D650" s="2046">
        <v>2</v>
      </c>
      <c r="E650" s="2039" t="s">
        <v>497</v>
      </c>
      <c r="F650" s="2039"/>
      <c r="G650" s="2040"/>
      <c r="H650" s="2040"/>
      <c r="I650" s="2040"/>
    </row>
    <row r="651" spans="1:9" ht="40.5" hidden="1">
      <c r="A651" s="2038"/>
      <c r="B651" s="1477"/>
      <c r="C651" s="2046"/>
      <c r="D651" s="2046"/>
      <c r="E651" s="2039" t="s">
        <v>989</v>
      </c>
      <c r="F651" s="2039"/>
      <c r="G651" s="2040"/>
      <c r="H651" s="2040"/>
      <c r="I651" s="2040"/>
    </row>
    <row r="652" spans="1:9" ht="15.75" hidden="1">
      <c r="A652" s="2038"/>
      <c r="B652" s="1477"/>
      <c r="C652" s="2046"/>
      <c r="D652" s="2046"/>
      <c r="E652" s="2039" t="s">
        <v>1006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>
      <c r="A654" s="2038">
        <v>2920</v>
      </c>
      <c r="B654" s="1490" t="s">
        <v>490</v>
      </c>
      <c r="C654" s="2032">
        <v>2</v>
      </c>
      <c r="D654" s="2032">
        <v>0</v>
      </c>
      <c r="E654" s="2041" t="s">
        <v>499</v>
      </c>
      <c r="F654" s="2041"/>
      <c r="G654" s="2040"/>
      <c r="H654" s="2040"/>
      <c r="I654" s="2040"/>
    </row>
    <row r="655" spans="1:9" s="2044" customFormat="1" ht="10.5" customHeight="1">
      <c r="A655" s="2038"/>
      <c r="B655" s="1490"/>
      <c r="C655" s="2032"/>
      <c r="D655" s="2032"/>
      <c r="E655" s="2039" t="s">
        <v>194</v>
      </c>
      <c r="F655" s="2039"/>
      <c r="G655" s="2045"/>
      <c r="H655" s="2045"/>
      <c r="I655" s="2045"/>
    </row>
    <row r="656" spans="1:9" ht="15.75">
      <c r="A656" s="2038">
        <v>2921</v>
      </c>
      <c r="B656" s="1477" t="s">
        <v>490</v>
      </c>
      <c r="C656" s="2046">
        <v>2</v>
      </c>
      <c r="D656" s="2046">
        <v>1</v>
      </c>
      <c r="E656" s="2039" t="s">
        <v>502</v>
      </c>
      <c r="F656" s="2039"/>
      <c r="G656" s="2040"/>
      <c r="H656" s="2040"/>
      <c r="I656" s="2040"/>
    </row>
    <row r="657" spans="1:9" ht="40.5">
      <c r="A657" s="2038"/>
      <c r="B657" s="1477"/>
      <c r="C657" s="2046"/>
      <c r="D657" s="2046"/>
      <c r="E657" s="2039" t="s">
        <v>989</v>
      </c>
      <c r="F657" s="2039"/>
      <c r="G657" s="2040"/>
      <c r="H657" s="2040"/>
      <c r="I657" s="2040"/>
    </row>
    <row r="658" spans="1:9" ht="15.75" hidden="1">
      <c r="A658" s="2038"/>
      <c r="B658" s="1477"/>
      <c r="C658" s="2046"/>
      <c r="D658" s="2046"/>
      <c r="E658" s="2039" t="s">
        <v>1006</v>
      </c>
      <c r="F658" s="2039"/>
      <c r="G658" s="2040"/>
      <c r="H658" s="2040"/>
      <c r="I658" s="2040"/>
    </row>
    <row r="659" spans="1:9" ht="27">
      <c r="A659" s="2038"/>
      <c r="B659" s="1477"/>
      <c r="C659" s="2046"/>
      <c r="D659" s="2046"/>
      <c r="E659" s="2039" t="s">
        <v>1040</v>
      </c>
      <c r="F659" s="2039">
        <v>4819</v>
      </c>
      <c r="G659" s="2040"/>
      <c r="H659" s="2040">
        <f>'[8]himn,krt'!F32</f>
        <v>0</v>
      </c>
      <c r="I659" s="2040"/>
    </row>
    <row r="660" spans="1:9" ht="15.75" hidden="1">
      <c r="A660" s="2038">
        <v>2922</v>
      </c>
      <c r="B660" s="1477" t="s">
        <v>490</v>
      </c>
      <c r="C660" s="2046">
        <v>2</v>
      </c>
      <c r="D660" s="2046">
        <v>2</v>
      </c>
      <c r="E660" s="2039" t="s">
        <v>503</v>
      </c>
      <c r="F660" s="2039"/>
      <c r="G660" s="2040"/>
      <c r="H660" s="2040"/>
      <c r="I660" s="2040"/>
    </row>
    <row r="661" spans="1:9" ht="40.5" hidden="1">
      <c r="A661" s="2038"/>
      <c r="B661" s="1477"/>
      <c r="C661" s="2046"/>
      <c r="D661" s="2046"/>
      <c r="E661" s="2039" t="s">
        <v>989</v>
      </c>
      <c r="F661" s="2039"/>
      <c r="G661" s="2040"/>
      <c r="H661" s="2040"/>
      <c r="I661" s="2040"/>
    </row>
    <row r="662" spans="1:9" ht="15.75" hidden="1">
      <c r="A662" s="2038"/>
      <c r="B662" s="1477"/>
      <c r="C662" s="2046"/>
      <c r="D662" s="2046"/>
      <c r="E662" s="2039" t="s">
        <v>1006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40.5" hidden="1">
      <c r="A664" s="2038">
        <v>2930</v>
      </c>
      <c r="B664" s="1490" t="s">
        <v>490</v>
      </c>
      <c r="C664" s="2032">
        <v>3</v>
      </c>
      <c r="D664" s="2032">
        <v>0</v>
      </c>
      <c r="E664" s="2041" t="s">
        <v>505</v>
      </c>
      <c r="F664" s="2041"/>
      <c r="G664" s="2040"/>
      <c r="H664" s="2040"/>
      <c r="I664" s="2040"/>
    </row>
    <row r="665" spans="1:9" s="2044" customFormat="1" ht="0.75" hidden="1" customHeight="1">
      <c r="A665" s="2038"/>
      <c r="B665" s="1490"/>
      <c r="C665" s="2032"/>
      <c r="D665" s="2032"/>
      <c r="E665" s="2039" t="s">
        <v>194</v>
      </c>
      <c r="F665" s="2039"/>
      <c r="G665" s="2045"/>
      <c r="H665" s="2045"/>
      <c r="I665" s="2045"/>
    </row>
    <row r="666" spans="1:9" ht="27" hidden="1">
      <c r="A666" s="2038">
        <v>2931</v>
      </c>
      <c r="B666" s="1477" t="s">
        <v>490</v>
      </c>
      <c r="C666" s="2046">
        <v>3</v>
      </c>
      <c r="D666" s="2046">
        <v>1</v>
      </c>
      <c r="E666" s="2039" t="s">
        <v>508</v>
      </c>
      <c r="F666" s="2039"/>
      <c r="G666" s="2040"/>
      <c r="H666" s="2040"/>
      <c r="I666" s="2040"/>
    </row>
    <row r="667" spans="1:9" ht="40.5" hidden="1">
      <c r="A667" s="2038"/>
      <c r="B667" s="1477"/>
      <c r="C667" s="2046"/>
      <c r="D667" s="2046"/>
      <c r="E667" s="2039" t="s">
        <v>989</v>
      </c>
      <c r="F667" s="2039"/>
      <c r="G667" s="2040"/>
      <c r="H667" s="2040"/>
      <c r="I667" s="2040"/>
    </row>
    <row r="668" spans="1:9" ht="15.75" hidden="1">
      <c r="A668" s="2038"/>
      <c r="B668" s="1477"/>
      <c r="C668" s="2046"/>
      <c r="D668" s="2046"/>
      <c r="E668" s="2039" t="s">
        <v>1006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>
        <v>2932</v>
      </c>
      <c r="B670" s="1477" t="s">
        <v>490</v>
      </c>
      <c r="C670" s="2046">
        <v>3</v>
      </c>
      <c r="D670" s="2046">
        <v>2</v>
      </c>
      <c r="E670" s="2039" t="s">
        <v>509</v>
      </c>
      <c r="F670" s="2039"/>
      <c r="G670" s="2040"/>
      <c r="H670" s="2040"/>
      <c r="I670" s="2040"/>
    </row>
    <row r="671" spans="1:9" ht="40.5" hidden="1">
      <c r="A671" s="2038"/>
      <c r="B671" s="1477"/>
      <c r="C671" s="2046"/>
      <c r="D671" s="2046"/>
      <c r="E671" s="2039" t="s">
        <v>989</v>
      </c>
      <c r="F671" s="2039"/>
      <c r="G671" s="2040"/>
      <c r="H671" s="2040"/>
      <c r="I671" s="2040"/>
    </row>
    <row r="672" spans="1:9" ht="15.75" hidden="1">
      <c r="A672" s="2038"/>
      <c r="B672" s="1477"/>
      <c r="C672" s="2046"/>
      <c r="D672" s="2046"/>
      <c r="E672" s="2039" t="s">
        <v>1006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>
        <v>2940</v>
      </c>
      <c r="B674" s="1490" t="s">
        <v>490</v>
      </c>
      <c r="C674" s="2032">
        <v>4</v>
      </c>
      <c r="D674" s="2032">
        <v>0</v>
      </c>
      <c r="E674" s="2041" t="s">
        <v>511</v>
      </c>
      <c r="F674" s="2041"/>
      <c r="G674" s="2040"/>
      <c r="H674" s="2040"/>
      <c r="I674" s="2040"/>
    </row>
    <row r="675" spans="1:9" s="2044" customFormat="1" ht="0.75" hidden="1" customHeight="1">
      <c r="A675" s="2038"/>
      <c r="B675" s="1490"/>
      <c r="C675" s="2032"/>
      <c r="D675" s="2032"/>
      <c r="E675" s="2039" t="s">
        <v>194</v>
      </c>
      <c r="F675" s="2039"/>
      <c r="G675" s="2045"/>
      <c r="H675" s="2045"/>
      <c r="I675" s="2045"/>
    </row>
    <row r="676" spans="1:9" ht="15.75" hidden="1">
      <c r="A676" s="2038">
        <v>2941</v>
      </c>
      <c r="B676" s="1477" t="s">
        <v>490</v>
      </c>
      <c r="C676" s="2046">
        <v>4</v>
      </c>
      <c r="D676" s="2046">
        <v>1</v>
      </c>
      <c r="E676" s="2039" t="s">
        <v>513</v>
      </c>
      <c r="F676" s="2039"/>
      <c r="G676" s="2040"/>
      <c r="H676" s="2040"/>
      <c r="I676" s="2040"/>
    </row>
    <row r="677" spans="1:9" ht="40.5" hidden="1">
      <c r="A677" s="2038"/>
      <c r="B677" s="1477"/>
      <c r="C677" s="2046"/>
      <c r="D677" s="2046"/>
      <c r="E677" s="2039" t="s">
        <v>989</v>
      </c>
      <c r="F677" s="2039"/>
      <c r="G677" s="2040"/>
      <c r="H677" s="2040"/>
      <c r="I677" s="2040"/>
    </row>
    <row r="678" spans="1:9" ht="15.75" hidden="1">
      <c r="A678" s="2038"/>
      <c r="B678" s="1477"/>
      <c r="C678" s="2046"/>
      <c r="D678" s="2046"/>
      <c r="E678" s="2039" t="s">
        <v>1006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>
        <v>2942</v>
      </c>
      <c r="B680" s="1477" t="s">
        <v>490</v>
      </c>
      <c r="C680" s="2046">
        <v>4</v>
      </c>
      <c r="D680" s="2046">
        <v>2</v>
      </c>
      <c r="E680" s="2039" t="s">
        <v>514</v>
      </c>
      <c r="F680" s="2039"/>
      <c r="G680" s="2040"/>
      <c r="H680" s="2040"/>
      <c r="I680" s="2040"/>
    </row>
    <row r="681" spans="1:9" ht="40.5" hidden="1">
      <c r="A681" s="2038"/>
      <c r="B681" s="1477"/>
      <c r="C681" s="2046"/>
      <c r="D681" s="2046"/>
      <c r="E681" s="2039" t="s">
        <v>989</v>
      </c>
      <c r="F681" s="2039"/>
      <c r="G681" s="2040"/>
      <c r="H681" s="2040"/>
      <c r="I681" s="2040"/>
    </row>
    <row r="682" spans="1:9" ht="15.75" hidden="1">
      <c r="A682" s="2038"/>
      <c r="B682" s="1477"/>
      <c r="C682" s="2046"/>
      <c r="D682" s="2046"/>
      <c r="E682" s="2039" t="s">
        <v>1006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1001</v>
      </c>
      <c r="F684" s="2039">
        <v>4823</v>
      </c>
      <c r="G684" s="2040">
        <f>H684+I684</f>
        <v>0</v>
      </c>
      <c r="H684" s="2040">
        <f>'[8]yndameny mankap.'!F137</f>
        <v>0</v>
      </c>
      <c r="I684" s="2040"/>
    </row>
    <row r="685" spans="1:9" ht="15.75" hidden="1">
      <c r="A685" s="2038"/>
      <c r="B685" s="1477"/>
      <c r="C685" s="2046"/>
      <c r="D685" s="2046"/>
      <c r="E685" s="1757" t="s">
        <v>898</v>
      </c>
      <c r="F685" s="2039">
        <v>5122</v>
      </c>
      <c r="G685" s="2040">
        <f>H685+I685</f>
        <v>0</v>
      </c>
      <c r="H685" s="2040"/>
      <c r="I685" s="2040">
        <f>'[8]yndameny mankap.'!F156</f>
        <v>0</v>
      </c>
    </row>
    <row r="686" spans="1:9" ht="15.75" hidden="1">
      <c r="A686" s="2038">
        <v>2940</v>
      </c>
      <c r="B686" s="1477" t="s">
        <v>490</v>
      </c>
      <c r="C686" s="2046">
        <v>4</v>
      </c>
      <c r="D686" s="2046">
        <v>0</v>
      </c>
      <c r="E686" s="2069" t="s">
        <v>511</v>
      </c>
      <c r="F686" s="2039"/>
      <c r="G686" s="2040">
        <f>H686+I686</f>
        <v>0</v>
      </c>
      <c r="H686" s="2040">
        <f>H688</f>
        <v>0</v>
      </c>
      <c r="I686" s="2040"/>
    </row>
    <row r="687" spans="1:9" ht="15.75" hidden="1">
      <c r="A687" s="2038"/>
      <c r="B687" s="1477"/>
      <c r="C687" s="2046"/>
      <c r="D687" s="2046"/>
      <c r="E687" s="2053" t="s">
        <v>194</v>
      </c>
      <c r="F687" s="2039"/>
      <c r="G687" s="2040"/>
      <c r="H687" s="2040"/>
      <c r="I687" s="2040"/>
    </row>
    <row r="688" spans="1:9" ht="15.75" hidden="1">
      <c r="A688" s="2038">
        <v>2941</v>
      </c>
      <c r="B688" s="1477" t="s">
        <v>490</v>
      </c>
      <c r="C688" s="2046">
        <v>4</v>
      </c>
      <c r="D688" s="2046">
        <v>1</v>
      </c>
      <c r="E688" s="2070" t="s">
        <v>513</v>
      </c>
      <c r="F688" s="2039"/>
      <c r="G688" s="2040">
        <f>H688+I688</f>
        <v>0</v>
      </c>
      <c r="H688" s="2040">
        <f>H689</f>
        <v>0</v>
      </c>
      <c r="I688" s="2040"/>
    </row>
    <row r="689" spans="1:9" ht="15.75" hidden="1">
      <c r="A689" s="2038"/>
      <c r="B689" s="1477"/>
      <c r="C689" s="2046"/>
      <c r="D689" s="2046"/>
      <c r="E689" s="2053" t="s">
        <v>1044</v>
      </c>
      <c r="F689" s="2039">
        <v>4729</v>
      </c>
      <c r="G689" s="2040">
        <f>H689+I689</f>
        <v>0</v>
      </c>
      <c r="H689" s="2040">
        <f>'[8]barcraguyn krt.'!F127</f>
        <v>0</v>
      </c>
      <c r="I689" s="2040"/>
    </row>
    <row r="690" spans="1:9" ht="15.75" hidden="1">
      <c r="A690" s="2038"/>
      <c r="B690" s="1477"/>
      <c r="C690" s="2046"/>
      <c r="D690" s="2046"/>
      <c r="E690" s="1757" t="s">
        <v>900</v>
      </c>
      <c r="F690" s="2039">
        <v>5129</v>
      </c>
      <c r="G690" s="2040"/>
      <c r="H690" s="2040"/>
      <c r="I690" s="2040">
        <f>'[8]yndameny mankap.'!F157</f>
        <v>0</v>
      </c>
    </row>
    <row r="691" spans="1:9" ht="15" customHeight="1">
      <c r="A691" s="2038">
        <v>2950</v>
      </c>
      <c r="B691" s="1490" t="s">
        <v>490</v>
      </c>
      <c r="C691" s="2032">
        <v>5</v>
      </c>
      <c r="D691" s="2032">
        <v>0</v>
      </c>
      <c r="E691" s="2041" t="s">
        <v>516</v>
      </c>
      <c r="F691" s="2041"/>
      <c r="G691" s="2040">
        <f t="shared" ref="G691:G703" si="6">H691+I691</f>
        <v>116176.4</v>
      </c>
      <c r="H691" s="2040">
        <f>H693+H706</f>
        <v>115996.4</v>
      </c>
      <c r="I691" s="2047">
        <f>I693+I706+I726</f>
        <v>180</v>
      </c>
    </row>
    <row r="692" spans="1:9" s="2044" customFormat="1" ht="14.25" customHeight="1">
      <c r="A692" s="2038"/>
      <c r="B692" s="1490"/>
      <c r="C692" s="2032"/>
      <c r="D692" s="2032"/>
      <c r="E692" s="2039" t="s">
        <v>194</v>
      </c>
      <c r="F692" s="2039"/>
      <c r="G692" s="2045"/>
      <c r="H692" s="2045"/>
      <c r="I692" s="2042"/>
    </row>
    <row r="693" spans="1:9" ht="13.5" customHeight="1">
      <c r="A693" s="2038">
        <v>2951</v>
      </c>
      <c r="B693" s="1477" t="s">
        <v>490</v>
      </c>
      <c r="C693" s="2046">
        <v>5</v>
      </c>
      <c r="D693" s="2046">
        <v>1</v>
      </c>
      <c r="E693" s="2039" t="s">
        <v>519</v>
      </c>
      <c r="F693" s="2039"/>
      <c r="G693" s="2040">
        <f t="shared" si="6"/>
        <v>115996.4</v>
      </c>
      <c r="H693" s="2040">
        <f>H695+H696+H697+H698+H699+H700+H701+H703+H705+H728+H704+H702</f>
        <v>115996.4</v>
      </c>
      <c r="I693" s="2047">
        <f>I705</f>
        <v>0</v>
      </c>
    </row>
    <row r="694" spans="1:9" ht="18.75" customHeight="1">
      <c r="A694" s="2038"/>
      <c r="B694" s="1477"/>
      <c r="C694" s="2046"/>
      <c r="D694" s="2046"/>
      <c r="E694" s="2053" t="s">
        <v>989</v>
      </c>
      <c r="F694" s="2039"/>
      <c r="G694" s="2040"/>
      <c r="H694" s="2040"/>
      <c r="I694" s="2040"/>
    </row>
    <row r="695" spans="1:9" ht="27" hidden="1">
      <c r="A695" s="2038"/>
      <c r="B695" s="1477"/>
      <c r="C695" s="2046"/>
      <c r="D695" s="2046"/>
      <c r="E695" s="2039" t="s">
        <v>699</v>
      </c>
      <c r="F695" s="2039"/>
      <c r="G695" s="2040">
        <f t="shared" si="6"/>
        <v>0</v>
      </c>
      <c r="H695" s="2040"/>
      <c r="I695" s="2040"/>
    </row>
    <row r="696" spans="1:9" ht="15.75" hidden="1">
      <c r="A696" s="2038"/>
      <c r="B696" s="1477"/>
      <c r="C696" s="2046"/>
      <c r="D696" s="2046"/>
      <c r="E696" s="2039" t="s">
        <v>1008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48" t="s">
        <v>1045</v>
      </c>
      <c r="F697" s="2048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39" t="s">
        <v>728</v>
      </c>
      <c r="F698" s="2039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758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770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772</v>
      </c>
      <c r="F701" s="2039"/>
      <c r="G701" s="2040">
        <f t="shared" si="6"/>
        <v>0</v>
      </c>
      <c r="H701" s="2040"/>
      <c r="I701" s="2040"/>
    </row>
    <row r="702" spans="1:9" ht="15.75">
      <c r="A702" s="2038"/>
      <c r="B702" s="1477"/>
      <c r="C702" s="2046"/>
      <c r="D702" s="2046"/>
      <c r="E702" s="2039" t="s">
        <v>1026</v>
      </c>
      <c r="F702" s="2039">
        <v>4212</v>
      </c>
      <c r="G702" s="2040">
        <f>H702+I702</f>
        <v>300</v>
      </c>
      <c r="H702" s="2040">
        <f>'[8]yndam arvest erash'!F44</f>
        <v>300</v>
      </c>
      <c r="I702" s="2040"/>
    </row>
    <row r="703" spans="1:9" ht="27.75" customHeight="1">
      <c r="A703" s="2038"/>
      <c r="B703" s="1477"/>
      <c r="C703" s="2046"/>
      <c r="D703" s="2046"/>
      <c r="E703" s="2039" t="s">
        <v>1010</v>
      </c>
      <c r="F703" s="2039">
        <v>4637</v>
      </c>
      <c r="G703" s="2040">
        <f t="shared" si="6"/>
        <v>113646.39999999999</v>
      </c>
      <c r="H703" s="2040">
        <f>'[8]yndam arvest erash'!F104</f>
        <v>113646.39999999999</v>
      </c>
      <c r="I703" s="2040"/>
    </row>
    <row r="704" spans="1:9" ht="27.75" customHeight="1">
      <c r="A704" s="2038"/>
      <c r="B704" s="1477"/>
      <c r="C704" s="2046"/>
      <c r="D704" s="2046"/>
      <c r="E704" s="1758" t="s">
        <v>828</v>
      </c>
      <c r="F704" s="2039">
        <v>4655</v>
      </c>
      <c r="G704" s="2047">
        <f>H704</f>
        <v>2050</v>
      </c>
      <c r="H704" s="2047">
        <f>'[8]yndam arvest erash'!F111</f>
        <v>2050</v>
      </c>
      <c r="I704" s="2040"/>
    </row>
    <row r="705" spans="1:9" ht="15.75" customHeight="1">
      <c r="A705" s="2038"/>
      <c r="B705" s="1477"/>
      <c r="C705" s="2046"/>
      <c r="D705" s="2046"/>
      <c r="E705" s="2039" t="s">
        <v>1005</v>
      </c>
      <c r="F705" s="2039">
        <v>5113</v>
      </c>
      <c r="G705" s="2040">
        <f>H705+I705</f>
        <v>0</v>
      </c>
      <c r="H705" s="2040">
        <f>'[8]yndam arvest erash'!F137</f>
        <v>0</v>
      </c>
      <c r="I705" s="2040">
        <f>[8]marzadproc!F154</f>
        <v>0</v>
      </c>
    </row>
    <row r="706" spans="1:9" ht="9.75" hidden="1" customHeight="1">
      <c r="A706" s="2038">
        <v>2952</v>
      </c>
      <c r="B706" s="1477" t="s">
        <v>490</v>
      </c>
      <c r="C706" s="2046">
        <v>5</v>
      </c>
      <c r="D706" s="2046">
        <v>2</v>
      </c>
      <c r="E706" s="2039" t="s">
        <v>520</v>
      </c>
      <c r="F706" s="2039"/>
      <c r="G706" s="2040"/>
      <c r="H706" s="2040"/>
      <c r="I706" s="2040"/>
    </row>
    <row r="707" spans="1:9" ht="9.75" hidden="1" customHeight="1">
      <c r="A707" s="2038"/>
      <c r="B707" s="1477"/>
      <c r="C707" s="2046"/>
      <c r="D707" s="2046"/>
      <c r="E707" s="2039" t="s">
        <v>989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1006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>
        <v>2960</v>
      </c>
      <c r="B710" s="1490" t="s">
        <v>490</v>
      </c>
      <c r="C710" s="2032">
        <v>6</v>
      </c>
      <c r="D710" s="2032">
        <v>0</v>
      </c>
      <c r="E710" s="2041" t="s">
        <v>521</v>
      </c>
      <c r="F710" s="2041"/>
      <c r="G710" s="2040"/>
      <c r="H710" s="2040"/>
      <c r="I710" s="2040"/>
    </row>
    <row r="711" spans="1:9" s="2044" customFormat="1" ht="9.75" hidden="1" customHeight="1">
      <c r="A711" s="2038"/>
      <c r="B711" s="1490"/>
      <c r="C711" s="2032"/>
      <c r="D711" s="2032"/>
      <c r="E711" s="2039" t="s">
        <v>194</v>
      </c>
      <c r="F711" s="2039"/>
      <c r="G711" s="2045"/>
      <c r="H711" s="2045"/>
      <c r="I711" s="2045"/>
    </row>
    <row r="712" spans="1:9" ht="9.75" hidden="1" customHeight="1">
      <c r="A712" s="2038">
        <v>2961</v>
      </c>
      <c r="B712" s="1477" t="s">
        <v>490</v>
      </c>
      <c r="C712" s="2046">
        <v>6</v>
      </c>
      <c r="D712" s="2046">
        <v>1</v>
      </c>
      <c r="E712" s="2039" t="s">
        <v>521</v>
      </c>
      <c r="F712" s="2039"/>
      <c r="G712" s="2040"/>
      <c r="H712" s="2040"/>
      <c r="I712" s="2040"/>
    </row>
    <row r="713" spans="1:9" ht="9.75" hidden="1" customHeight="1">
      <c r="A713" s="2038"/>
      <c r="B713" s="1477"/>
      <c r="C713" s="2046"/>
      <c r="D713" s="2046"/>
      <c r="E713" s="2039" t="s">
        <v>989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1006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>
        <v>2970</v>
      </c>
      <c r="B716" s="1490" t="s">
        <v>490</v>
      </c>
      <c r="C716" s="2032">
        <v>7</v>
      </c>
      <c r="D716" s="2032">
        <v>0</v>
      </c>
      <c r="E716" s="2041" t="s">
        <v>524</v>
      </c>
      <c r="F716" s="2041"/>
      <c r="G716" s="2040"/>
      <c r="H716" s="2040"/>
      <c r="I716" s="2040"/>
    </row>
    <row r="717" spans="1:9" s="2044" customFormat="1" ht="9.75" hidden="1" customHeight="1">
      <c r="A717" s="2038"/>
      <c r="B717" s="1490"/>
      <c r="C717" s="2032"/>
      <c r="D717" s="2032"/>
      <c r="E717" s="2039" t="s">
        <v>194</v>
      </c>
      <c r="F717" s="2039"/>
      <c r="G717" s="2045"/>
      <c r="H717" s="2045"/>
      <c r="I717" s="2045"/>
    </row>
    <row r="718" spans="1:9" ht="9.75" hidden="1" customHeight="1">
      <c r="A718" s="2038">
        <v>2971</v>
      </c>
      <c r="B718" s="1477" t="s">
        <v>490</v>
      </c>
      <c r="C718" s="2046">
        <v>7</v>
      </c>
      <c r="D718" s="2046">
        <v>1</v>
      </c>
      <c r="E718" s="2039" t="s">
        <v>524</v>
      </c>
      <c r="F718" s="2039"/>
      <c r="G718" s="2040"/>
      <c r="H718" s="2040"/>
      <c r="I718" s="2040"/>
    </row>
    <row r="719" spans="1:9" ht="9.75" hidden="1" customHeight="1">
      <c r="A719" s="2038"/>
      <c r="B719" s="1477"/>
      <c r="C719" s="2046"/>
      <c r="D719" s="2046"/>
      <c r="E719" s="2039" t="s">
        <v>989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1006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>
        <v>2980</v>
      </c>
      <c r="B722" s="1490" t="s">
        <v>490</v>
      </c>
      <c r="C722" s="2032">
        <v>8</v>
      </c>
      <c r="D722" s="2032">
        <v>0</v>
      </c>
      <c r="E722" s="2041" t="s">
        <v>527</v>
      </c>
      <c r="F722" s="2041"/>
      <c r="G722" s="2040"/>
      <c r="H722" s="2040"/>
      <c r="I722" s="2040"/>
    </row>
    <row r="723" spans="1:9" s="2044" customFormat="1" ht="9.75" hidden="1" customHeight="1">
      <c r="A723" s="2038"/>
      <c r="B723" s="1490"/>
      <c r="C723" s="2032"/>
      <c r="D723" s="2032"/>
      <c r="E723" s="2039" t="s">
        <v>194</v>
      </c>
      <c r="F723" s="2039"/>
      <c r="G723" s="2045"/>
      <c r="H723" s="2045"/>
      <c r="I723" s="2045"/>
    </row>
    <row r="724" spans="1:9" ht="9.75" hidden="1" customHeight="1">
      <c r="A724" s="2038">
        <v>2981</v>
      </c>
      <c r="B724" s="1477" t="s">
        <v>490</v>
      </c>
      <c r="C724" s="2046">
        <v>8</v>
      </c>
      <c r="D724" s="2046">
        <v>1</v>
      </c>
      <c r="E724" s="2039" t="s">
        <v>527</v>
      </c>
      <c r="F724" s="2039"/>
      <c r="G724" s="2040"/>
      <c r="H724" s="2040"/>
      <c r="I724" s="2040"/>
    </row>
    <row r="725" spans="1:9" ht="9.75" hidden="1" customHeight="1">
      <c r="A725" s="2038"/>
      <c r="B725" s="1477"/>
      <c r="C725" s="2046"/>
      <c r="D725" s="2046"/>
      <c r="E725" s="2039" t="s">
        <v>989</v>
      </c>
      <c r="F725" s="2039"/>
      <c r="G725" s="2040"/>
      <c r="H725" s="2040"/>
      <c r="I725" s="2040"/>
    </row>
    <row r="726" spans="1:9" ht="20.25" customHeight="1">
      <c r="A726" s="2038"/>
      <c r="B726" s="1477"/>
      <c r="C726" s="2046"/>
      <c r="D726" s="2046"/>
      <c r="E726" s="2039" t="s">
        <v>1007</v>
      </c>
      <c r="F726" s="2039">
        <v>5134</v>
      </c>
      <c r="G726" s="2040">
        <f>H726+I726</f>
        <v>180</v>
      </c>
      <c r="H726" s="2040"/>
      <c r="I726" s="2040">
        <f>'[8]yndam arvest erash'!F150</f>
        <v>180</v>
      </c>
    </row>
    <row r="727" spans="1:9" ht="9.75" customHeight="1">
      <c r="A727" s="2038"/>
      <c r="B727" s="1477"/>
      <c r="C727" s="2046"/>
      <c r="D727" s="2046"/>
      <c r="E727" s="2039" t="s">
        <v>1006</v>
      </c>
      <c r="F727" s="2039"/>
      <c r="G727" s="2040"/>
      <c r="H727" s="2040"/>
      <c r="I727" s="2040"/>
    </row>
    <row r="728" spans="1:9" ht="18.75" customHeight="1">
      <c r="A728" s="2038"/>
      <c r="B728" s="1477"/>
      <c r="C728" s="2046"/>
      <c r="D728" s="2046"/>
      <c r="E728" s="2039" t="s">
        <v>1011</v>
      </c>
      <c r="F728" s="2039">
        <v>4657</v>
      </c>
      <c r="G728" s="2040">
        <f>H728+I728</f>
        <v>0</v>
      </c>
      <c r="H728" s="2040">
        <f>'[8]yndam arvest erash'!F113</f>
        <v>0</v>
      </c>
      <c r="I728" s="2040"/>
    </row>
    <row r="729" spans="1:9" s="2036" customFormat="1" ht="39" customHeight="1">
      <c r="A729" s="2031">
        <v>3000</v>
      </c>
      <c r="B729" s="1490" t="s">
        <v>529</v>
      </c>
      <c r="C729" s="2032">
        <v>0</v>
      </c>
      <c r="D729" s="2032">
        <v>0</v>
      </c>
      <c r="E729" s="2033" t="s">
        <v>1046</v>
      </c>
      <c r="F729" s="2033"/>
      <c r="G729" s="2047">
        <f>H729+I729</f>
        <v>5300</v>
      </c>
      <c r="H729" s="2061">
        <f>H731+H741+H747+H750+H756+H762+H768+H776+H780</f>
        <v>5300</v>
      </c>
      <c r="I729" s="2061">
        <f>I731+I741+I747+I750+I756+I762+I768+I776+I780</f>
        <v>0</v>
      </c>
    </row>
    <row r="730" spans="1:9" ht="11.25" customHeight="1">
      <c r="A730" s="2038"/>
      <c r="B730" s="1490"/>
      <c r="C730" s="2032"/>
      <c r="D730" s="2032"/>
      <c r="E730" s="2039" t="s">
        <v>191</v>
      </c>
      <c r="F730" s="2039"/>
      <c r="G730" s="2047"/>
      <c r="H730" s="2047"/>
      <c r="I730" s="2047"/>
    </row>
    <row r="731" spans="1:9" ht="15.75" hidden="1">
      <c r="A731" s="2038">
        <v>3010</v>
      </c>
      <c r="B731" s="1490" t="s">
        <v>529</v>
      </c>
      <c r="C731" s="2032">
        <v>1</v>
      </c>
      <c r="D731" s="2032">
        <v>0</v>
      </c>
      <c r="E731" s="2041" t="s">
        <v>533</v>
      </c>
      <c r="F731" s="2041"/>
      <c r="G731" s="2047">
        <f>H731+I731</f>
        <v>0</v>
      </c>
      <c r="H731" s="2047">
        <f>H733+H737</f>
        <v>0</v>
      </c>
      <c r="I731" s="2047"/>
    </row>
    <row r="732" spans="1:9" s="2044" customFormat="1" ht="10.5" hidden="1" customHeight="1">
      <c r="A732" s="2038"/>
      <c r="B732" s="1490"/>
      <c r="C732" s="2032"/>
      <c r="D732" s="2032"/>
      <c r="E732" s="2039" t="s">
        <v>194</v>
      </c>
      <c r="F732" s="2039"/>
      <c r="G732" s="2042"/>
      <c r="H732" s="2042"/>
      <c r="I732" s="2042"/>
    </row>
    <row r="733" spans="1:9" ht="15.75" hidden="1">
      <c r="A733" s="2038">
        <v>3011</v>
      </c>
      <c r="B733" s="1477" t="s">
        <v>529</v>
      </c>
      <c r="C733" s="2046">
        <v>1</v>
      </c>
      <c r="D733" s="2046">
        <v>1</v>
      </c>
      <c r="E733" s="2039" t="s">
        <v>535</v>
      </c>
      <c r="F733" s="2039"/>
      <c r="G733" s="2047"/>
      <c r="H733" s="2047"/>
      <c r="I733" s="2047"/>
    </row>
    <row r="734" spans="1:9" ht="40.5" hidden="1">
      <c r="A734" s="2038"/>
      <c r="B734" s="1477"/>
      <c r="C734" s="2046"/>
      <c r="D734" s="2046"/>
      <c r="E734" s="2039" t="s">
        <v>989</v>
      </c>
      <c r="F734" s="2039"/>
      <c r="G734" s="2047"/>
      <c r="H734" s="2047"/>
      <c r="I734" s="2047"/>
    </row>
    <row r="735" spans="1:9" ht="15.75" hidden="1">
      <c r="A735" s="2038"/>
      <c r="B735" s="1477"/>
      <c r="C735" s="2046"/>
      <c r="D735" s="2046"/>
      <c r="E735" s="2039" t="s">
        <v>1006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>
        <v>3012</v>
      </c>
      <c r="B737" s="1477" t="s">
        <v>529</v>
      </c>
      <c r="C737" s="2046">
        <v>1</v>
      </c>
      <c r="D737" s="2046">
        <v>2</v>
      </c>
      <c r="E737" s="2039" t="s">
        <v>536</v>
      </c>
      <c r="F737" s="2039"/>
      <c r="G737" s="2047"/>
      <c r="H737" s="2047"/>
      <c r="I737" s="2047"/>
    </row>
    <row r="738" spans="1:9" ht="40.5" hidden="1">
      <c r="A738" s="2038"/>
      <c r="B738" s="1477"/>
      <c r="C738" s="2046"/>
      <c r="D738" s="2046"/>
      <c r="E738" s="2039" t="s">
        <v>989</v>
      </c>
      <c r="F738" s="2039"/>
      <c r="G738" s="2047"/>
      <c r="H738" s="2047"/>
      <c r="I738" s="2047"/>
    </row>
    <row r="739" spans="1:9" ht="15.75" hidden="1">
      <c r="A739" s="2038"/>
      <c r="B739" s="1477"/>
      <c r="C739" s="2046"/>
      <c r="D739" s="2046"/>
      <c r="E739" s="2039" t="s">
        <v>1006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" hidden="1" customHeight="1">
      <c r="A741" s="2038">
        <v>3020</v>
      </c>
      <c r="B741" s="1490" t="s">
        <v>529</v>
      </c>
      <c r="C741" s="2032">
        <v>2</v>
      </c>
      <c r="D741" s="2032">
        <v>0</v>
      </c>
      <c r="E741" s="2041" t="s">
        <v>538</v>
      </c>
      <c r="F741" s="2041"/>
      <c r="G741" s="2047">
        <f>H741+I741</f>
        <v>0</v>
      </c>
      <c r="H741" s="2047">
        <f>H743</f>
        <v>0</v>
      </c>
      <c r="I741" s="2047"/>
    </row>
    <row r="742" spans="1:9" s="2044" customFormat="1" ht="10.5" hidden="1" customHeight="1">
      <c r="A742" s="2038"/>
      <c r="B742" s="1490"/>
      <c r="C742" s="2032"/>
      <c r="D742" s="2032"/>
      <c r="E742" s="2039" t="s">
        <v>194</v>
      </c>
      <c r="F742" s="2039"/>
      <c r="G742" s="2042"/>
      <c r="H742" s="2042"/>
      <c r="I742" s="2042"/>
    </row>
    <row r="743" spans="1:9" ht="15.75" hidden="1">
      <c r="A743" s="2038">
        <v>3021</v>
      </c>
      <c r="B743" s="1477" t="s">
        <v>529</v>
      </c>
      <c r="C743" s="2046">
        <v>2</v>
      </c>
      <c r="D743" s="2046">
        <v>1</v>
      </c>
      <c r="E743" s="2039" t="s">
        <v>538</v>
      </c>
      <c r="F743" s="2039"/>
      <c r="G743" s="2047"/>
      <c r="H743" s="2047"/>
      <c r="I743" s="2047"/>
    </row>
    <row r="744" spans="1:9" ht="40.5" hidden="1">
      <c r="A744" s="2038"/>
      <c r="B744" s="1477"/>
      <c r="C744" s="2046"/>
      <c r="D744" s="2046"/>
      <c r="E744" s="2039" t="s">
        <v>989</v>
      </c>
      <c r="F744" s="2039"/>
      <c r="G744" s="2047"/>
      <c r="H744" s="2047"/>
      <c r="I744" s="2047"/>
    </row>
    <row r="745" spans="1:9" ht="15.75" hidden="1">
      <c r="A745" s="2038"/>
      <c r="B745" s="1477"/>
      <c r="C745" s="2046"/>
      <c r="D745" s="2046"/>
      <c r="E745" s="2039" t="s">
        <v>1006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>
        <v>3030</v>
      </c>
      <c r="B747" s="1490" t="s">
        <v>529</v>
      </c>
      <c r="C747" s="2032">
        <v>3</v>
      </c>
      <c r="D747" s="2032">
        <v>0</v>
      </c>
      <c r="E747" s="2041" t="s">
        <v>541</v>
      </c>
      <c r="F747" s="2041"/>
      <c r="G747" s="2047">
        <f>H747+I747</f>
        <v>0</v>
      </c>
      <c r="H747" s="2047">
        <f>H749</f>
        <v>0</v>
      </c>
      <c r="I747" s="2047"/>
    </row>
    <row r="748" spans="1:9" s="2044" customFormat="1" ht="10.5" hidden="1" customHeight="1">
      <c r="A748" s="2038"/>
      <c r="B748" s="1490"/>
      <c r="C748" s="2032"/>
      <c r="D748" s="2032"/>
      <c r="E748" s="2039" t="s">
        <v>194</v>
      </c>
      <c r="F748" s="2039"/>
      <c r="G748" s="2042"/>
      <c r="H748" s="2042"/>
      <c r="I748" s="2042"/>
    </row>
    <row r="749" spans="1:9" s="2044" customFormat="1" ht="10.5" hidden="1" customHeight="1">
      <c r="A749" s="2038">
        <v>3031</v>
      </c>
      <c r="B749" s="1477" t="s">
        <v>529</v>
      </c>
      <c r="C749" s="2046">
        <v>3</v>
      </c>
      <c r="D749" s="2046">
        <v>1</v>
      </c>
      <c r="E749" s="2039" t="s">
        <v>541</v>
      </c>
      <c r="F749" s="2039"/>
      <c r="G749" s="2042"/>
      <c r="H749" s="2042"/>
      <c r="I749" s="2042"/>
    </row>
    <row r="750" spans="1:9" ht="15.75" hidden="1">
      <c r="A750" s="2038">
        <v>3040</v>
      </c>
      <c r="B750" s="1490" t="s">
        <v>529</v>
      </c>
      <c r="C750" s="2032">
        <v>4</v>
      </c>
      <c r="D750" s="2032">
        <v>0</v>
      </c>
      <c r="E750" s="2041" t="s">
        <v>544</v>
      </c>
      <c r="F750" s="2041"/>
      <c r="G750" s="2047">
        <f>H750+I750</f>
        <v>0</v>
      </c>
      <c r="H750" s="2047">
        <f>H752</f>
        <v>0</v>
      </c>
      <c r="I750" s="2047"/>
    </row>
    <row r="751" spans="1:9" s="2044" customFormat="1" ht="10.5" hidden="1" customHeight="1">
      <c r="A751" s="2038"/>
      <c r="B751" s="1490"/>
      <c r="C751" s="2032"/>
      <c r="D751" s="2032"/>
      <c r="E751" s="2039" t="s">
        <v>194</v>
      </c>
      <c r="F751" s="2039"/>
      <c r="G751" s="2042"/>
      <c r="H751" s="2042"/>
      <c r="I751" s="2042"/>
    </row>
    <row r="752" spans="1:9" ht="15.75" hidden="1">
      <c r="A752" s="2038">
        <v>3041</v>
      </c>
      <c r="B752" s="1477" t="s">
        <v>529</v>
      </c>
      <c r="C752" s="2046">
        <v>4</v>
      </c>
      <c r="D752" s="2046">
        <v>1</v>
      </c>
      <c r="E752" s="2039" t="s">
        <v>544</v>
      </c>
      <c r="F752" s="2039"/>
      <c r="G752" s="2047"/>
      <c r="H752" s="2047"/>
      <c r="I752" s="2047"/>
    </row>
    <row r="753" spans="1:9" ht="40.5" hidden="1">
      <c r="A753" s="2038"/>
      <c r="B753" s="1477"/>
      <c r="C753" s="2046"/>
      <c r="D753" s="2046"/>
      <c r="E753" s="2039" t="s">
        <v>989</v>
      </c>
      <c r="F753" s="2039"/>
      <c r="G753" s="2047"/>
      <c r="H753" s="2047"/>
      <c r="I753" s="2047"/>
    </row>
    <row r="754" spans="1:9" ht="15.75" hidden="1">
      <c r="A754" s="2038"/>
      <c r="B754" s="1477"/>
      <c r="C754" s="2046"/>
      <c r="D754" s="2046"/>
      <c r="E754" s="2039" t="s">
        <v>1006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>
        <v>3050</v>
      </c>
      <c r="B756" s="1490" t="s">
        <v>529</v>
      </c>
      <c r="C756" s="2032">
        <v>5</v>
      </c>
      <c r="D756" s="2032">
        <v>0</v>
      </c>
      <c r="E756" s="2041" t="s">
        <v>546</v>
      </c>
      <c r="F756" s="2041"/>
      <c r="G756" s="2047">
        <f>H756+I756</f>
        <v>0</v>
      </c>
      <c r="H756" s="2047">
        <f>H758</f>
        <v>0</v>
      </c>
      <c r="I756" s="2047"/>
    </row>
    <row r="757" spans="1:9" s="2044" customFormat="1" ht="10.5" hidden="1" customHeight="1">
      <c r="A757" s="2038"/>
      <c r="B757" s="1490"/>
      <c r="C757" s="2032"/>
      <c r="D757" s="2032"/>
      <c r="E757" s="2039" t="s">
        <v>194</v>
      </c>
      <c r="F757" s="2039"/>
      <c r="G757" s="2042"/>
      <c r="H757" s="2042"/>
      <c r="I757" s="2042"/>
    </row>
    <row r="758" spans="1:9" ht="15.75" hidden="1">
      <c r="A758" s="2038">
        <v>3051</v>
      </c>
      <c r="B758" s="1477" t="s">
        <v>529</v>
      </c>
      <c r="C758" s="2046">
        <v>5</v>
      </c>
      <c r="D758" s="2046">
        <v>1</v>
      </c>
      <c r="E758" s="2039" t="s">
        <v>546</v>
      </c>
      <c r="F758" s="2039"/>
      <c r="G758" s="2047"/>
      <c r="H758" s="2047"/>
      <c r="I758" s="2047"/>
    </row>
    <row r="759" spans="1:9" ht="13.5" hidden="1" customHeight="1">
      <c r="A759" s="2038"/>
      <c r="B759" s="1477"/>
      <c r="C759" s="2046"/>
      <c r="D759" s="2046"/>
      <c r="E759" s="2039" t="s">
        <v>989</v>
      </c>
      <c r="F759" s="2039"/>
      <c r="G759" s="2047"/>
      <c r="H759" s="2047"/>
      <c r="I759" s="2047"/>
    </row>
    <row r="760" spans="1:9" ht="15.75" hidden="1">
      <c r="A760" s="2038"/>
      <c r="B760" s="1477"/>
      <c r="C760" s="2046"/>
      <c r="D760" s="2046"/>
      <c r="E760" s="2039" t="s">
        <v>1006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>
        <v>3060</v>
      </c>
      <c r="B762" s="1490" t="s">
        <v>529</v>
      </c>
      <c r="C762" s="2032">
        <v>6</v>
      </c>
      <c r="D762" s="2032">
        <v>0</v>
      </c>
      <c r="E762" s="2041" t="s">
        <v>549</v>
      </c>
      <c r="F762" s="2041"/>
      <c r="G762" s="2047">
        <f>H762+I762</f>
        <v>0</v>
      </c>
      <c r="H762" s="2047">
        <f>H764</f>
        <v>0</v>
      </c>
      <c r="I762" s="2047"/>
    </row>
    <row r="763" spans="1:9" s="2044" customFormat="1" ht="10.5" hidden="1" customHeight="1">
      <c r="A763" s="2038"/>
      <c r="B763" s="1490"/>
      <c r="C763" s="2032"/>
      <c r="D763" s="2032"/>
      <c r="E763" s="2039" t="s">
        <v>194</v>
      </c>
      <c r="F763" s="2039"/>
      <c r="G763" s="2042"/>
      <c r="H763" s="2042"/>
      <c r="I763" s="2042"/>
    </row>
    <row r="764" spans="1:9" ht="15.75" hidden="1">
      <c r="A764" s="2038">
        <v>3061</v>
      </c>
      <c r="B764" s="1477" t="s">
        <v>529</v>
      </c>
      <c r="C764" s="2046">
        <v>6</v>
      </c>
      <c r="D764" s="2046">
        <v>1</v>
      </c>
      <c r="E764" s="2039" t="s">
        <v>549</v>
      </c>
      <c r="F764" s="2039"/>
      <c r="G764" s="2047"/>
      <c r="H764" s="2047"/>
      <c r="I764" s="2047"/>
    </row>
    <row r="765" spans="1:9" ht="40.5" hidden="1">
      <c r="A765" s="2038"/>
      <c r="B765" s="1477"/>
      <c r="C765" s="2046"/>
      <c r="D765" s="2046"/>
      <c r="E765" s="2039" t="s">
        <v>989</v>
      </c>
      <c r="F765" s="2039"/>
      <c r="G765" s="2047"/>
      <c r="H765" s="2047"/>
      <c r="I765" s="2047"/>
    </row>
    <row r="766" spans="1:9" ht="15.75" hidden="1">
      <c r="A766" s="2038"/>
      <c r="B766" s="1477"/>
      <c r="C766" s="2046"/>
      <c r="D766" s="2046"/>
      <c r="E766" s="2039" t="s">
        <v>1006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27">
      <c r="A768" s="2038">
        <v>3070</v>
      </c>
      <c r="B768" s="1490" t="s">
        <v>529</v>
      </c>
      <c r="C768" s="2032">
        <v>7</v>
      </c>
      <c r="D768" s="2032">
        <v>0</v>
      </c>
      <c r="E768" s="2041" t="s">
        <v>551</v>
      </c>
      <c r="F768" s="2041"/>
      <c r="G768" s="2047">
        <f>H768+I768</f>
        <v>5300</v>
      </c>
      <c r="H768" s="2047">
        <f>H770</f>
        <v>5300</v>
      </c>
      <c r="I768" s="2047"/>
    </row>
    <row r="769" spans="1:9" s="2044" customFormat="1" ht="10.5" customHeight="1">
      <c r="A769" s="2038"/>
      <c r="B769" s="1490"/>
      <c r="C769" s="2032"/>
      <c r="D769" s="2032"/>
      <c r="E769" s="2039" t="s">
        <v>194</v>
      </c>
      <c r="F769" s="2039"/>
      <c r="G769" s="2042"/>
      <c r="H769" s="2042"/>
      <c r="I769" s="2042"/>
    </row>
    <row r="770" spans="1:9" ht="27">
      <c r="A770" s="2038">
        <v>3071</v>
      </c>
      <c r="B770" s="1477" t="s">
        <v>529</v>
      </c>
      <c r="C770" s="2046">
        <v>7</v>
      </c>
      <c r="D770" s="2046">
        <v>1</v>
      </c>
      <c r="E770" s="2039" t="s">
        <v>551</v>
      </c>
      <c r="F770" s="2039"/>
      <c r="G770" s="2047">
        <f>H770+I770</f>
        <v>5300</v>
      </c>
      <c r="H770" s="2047">
        <f>H774+H775+H772+H773</f>
        <v>5300</v>
      </c>
      <c r="I770" s="2047"/>
    </row>
    <row r="771" spans="1:9" ht="20.25" customHeight="1">
      <c r="A771" s="2038"/>
      <c r="B771" s="1477"/>
      <c r="C771" s="2046"/>
      <c r="D771" s="2046"/>
      <c r="E771" s="2039" t="s">
        <v>989</v>
      </c>
      <c r="F771" s="2039"/>
      <c r="G771" s="2047"/>
      <c r="H771" s="2047"/>
      <c r="I771" s="2047"/>
    </row>
    <row r="772" spans="1:9" ht="12.75" customHeight="1">
      <c r="A772" s="2038"/>
      <c r="B772" s="1477"/>
      <c r="C772" s="2046"/>
      <c r="D772" s="2046"/>
      <c r="E772" s="2039" t="s">
        <v>997</v>
      </c>
      <c r="F772" s="2039">
        <v>4239</v>
      </c>
      <c r="G772" s="2047">
        <f>H772+I772</f>
        <v>1000</v>
      </c>
      <c r="H772" s="2047">
        <f>'[8]soc ogn'!F62</f>
        <v>1000</v>
      </c>
      <c r="I772" s="2047"/>
    </row>
    <row r="773" spans="1:9" ht="12.75" customHeight="1">
      <c r="A773" s="2038"/>
      <c r="B773" s="1477"/>
      <c r="C773" s="2046"/>
      <c r="D773" s="2046"/>
      <c r="E773" s="2039" t="s">
        <v>1047</v>
      </c>
      <c r="F773" s="2039">
        <v>4267</v>
      </c>
      <c r="G773" s="2047">
        <f>H773+I773</f>
        <v>0</v>
      </c>
      <c r="H773" s="2047">
        <f>'[8]soc ogn'!F75</f>
        <v>0</v>
      </c>
      <c r="I773" s="2047"/>
    </row>
    <row r="774" spans="1:9" ht="12" customHeight="1">
      <c r="A774" s="2038"/>
      <c r="B774" s="1477"/>
      <c r="C774" s="2046"/>
      <c r="D774" s="2046"/>
      <c r="E774" s="2039" t="s">
        <v>1035</v>
      </c>
      <c r="F774" s="2039">
        <v>4729</v>
      </c>
      <c r="G774" s="2047">
        <f>H774+I774</f>
        <v>4300</v>
      </c>
      <c r="H774" s="2047">
        <f>'[8]soc ogn'!F127</f>
        <v>4300</v>
      </c>
      <c r="I774" s="2047"/>
    </row>
    <row r="775" spans="1:9" ht="24.75" hidden="1" customHeight="1">
      <c r="A775" s="2038"/>
      <c r="B775" s="1477"/>
      <c r="C775" s="2046"/>
      <c r="D775" s="2046"/>
      <c r="E775" s="2039" t="s">
        <v>1048</v>
      </c>
      <c r="F775" s="2039">
        <v>4819</v>
      </c>
      <c r="G775" s="2040">
        <f>H775+I775</f>
        <v>0</v>
      </c>
      <c r="H775" s="2040">
        <f>'[8]nvir. b`h'!F133</f>
        <v>0</v>
      </c>
      <c r="I775" s="2040"/>
    </row>
    <row r="776" spans="1:9" ht="16.5" hidden="1" customHeight="1">
      <c r="A776" s="2038">
        <v>3080</v>
      </c>
      <c r="B776" s="1490" t="s">
        <v>529</v>
      </c>
      <c r="C776" s="2032">
        <v>8</v>
      </c>
      <c r="D776" s="2032">
        <v>0</v>
      </c>
      <c r="E776" s="2041" t="s">
        <v>553</v>
      </c>
      <c r="F776" s="2041"/>
      <c r="G776" s="2040">
        <f>H776+I776</f>
        <v>0</v>
      </c>
      <c r="H776" s="2040">
        <f>H778</f>
        <v>0</v>
      </c>
      <c r="I776" s="2040"/>
    </row>
    <row r="777" spans="1:9" s="2044" customFormat="1" ht="16.5" hidden="1" customHeight="1">
      <c r="A777" s="2038"/>
      <c r="B777" s="1490"/>
      <c r="C777" s="2032"/>
      <c r="D777" s="2032"/>
      <c r="E777" s="2039" t="s">
        <v>194</v>
      </c>
      <c r="F777" s="2039"/>
      <c r="G777" s="2045"/>
      <c r="H777" s="2045"/>
      <c r="I777" s="2045"/>
    </row>
    <row r="778" spans="1:9" ht="16.5" hidden="1" customHeight="1">
      <c r="A778" s="2038">
        <v>3081</v>
      </c>
      <c r="B778" s="1477" t="s">
        <v>529</v>
      </c>
      <c r="C778" s="2046">
        <v>8</v>
      </c>
      <c r="D778" s="2046">
        <v>1</v>
      </c>
      <c r="E778" s="2039" t="s">
        <v>553</v>
      </c>
      <c r="F778" s="2039"/>
      <c r="G778" s="2040"/>
      <c r="H778" s="2040"/>
      <c r="I778" s="2040"/>
    </row>
    <row r="779" spans="1:9" s="2044" customFormat="1" ht="16.5" hidden="1" customHeight="1">
      <c r="A779" s="2038"/>
      <c r="B779" s="1490"/>
      <c r="C779" s="2032"/>
      <c r="D779" s="2032"/>
      <c r="E779" s="2039" t="s">
        <v>194</v>
      </c>
      <c r="F779" s="2039"/>
      <c r="G779" s="2045"/>
      <c r="H779" s="2045"/>
      <c r="I779" s="2045"/>
    </row>
    <row r="780" spans="1:9" ht="16.5" hidden="1" customHeight="1">
      <c r="A780" s="2038">
        <v>3090</v>
      </c>
      <c r="B780" s="1490" t="s">
        <v>529</v>
      </c>
      <c r="C780" s="2071">
        <v>9</v>
      </c>
      <c r="D780" s="2032">
        <v>0</v>
      </c>
      <c r="E780" s="2041" t="s">
        <v>557</v>
      </c>
      <c r="F780" s="2041"/>
      <c r="G780" s="2040">
        <f>H780+I780</f>
        <v>0</v>
      </c>
      <c r="H780" s="2040">
        <f>H782+H786</f>
        <v>0</v>
      </c>
      <c r="I780" s="2040"/>
    </row>
    <row r="781" spans="1:9" s="2044" customFormat="1" ht="16.5" hidden="1" customHeight="1">
      <c r="A781" s="2038"/>
      <c r="B781" s="1490"/>
      <c r="C781" s="2032"/>
      <c r="D781" s="2032"/>
      <c r="E781" s="2039" t="s">
        <v>194</v>
      </c>
      <c r="F781" s="2039"/>
      <c r="G781" s="2045"/>
      <c r="H781" s="2045"/>
      <c r="I781" s="2045"/>
    </row>
    <row r="782" spans="1:9" ht="16.5" hidden="1" customHeight="1">
      <c r="A782" s="2038">
        <v>3091</v>
      </c>
      <c r="B782" s="1477" t="s">
        <v>529</v>
      </c>
      <c r="C782" s="2031">
        <v>9</v>
      </c>
      <c r="D782" s="2046">
        <v>1</v>
      </c>
      <c r="E782" s="2039" t="s">
        <v>557</v>
      </c>
      <c r="F782" s="2039"/>
      <c r="G782" s="2040"/>
      <c r="H782" s="2040"/>
      <c r="I782" s="2040"/>
    </row>
    <row r="783" spans="1:9" ht="16.5" hidden="1" customHeight="1">
      <c r="A783" s="2038"/>
      <c r="B783" s="1477"/>
      <c r="C783" s="2046"/>
      <c r="D783" s="2046"/>
      <c r="E783" s="2039" t="s">
        <v>989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1006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>
        <v>3092</v>
      </c>
      <c r="B786" s="1477" t="s">
        <v>529</v>
      </c>
      <c r="C786" s="2031">
        <v>9</v>
      </c>
      <c r="D786" s="2046">
        <v>2</v>
      </c>
      <c r="E786" s="2039" t="s">
        <v>559</v>
      </c>
      <c r="F786" s="2039"/>
      <c r="G786" s="2040"/>
      <c r="H786" s="2040"/>
      <c r="I786" s="2040"/>
    </row>
    <row r="787" spans="1:9" ht="16.5" hidden="1" customHeight="1">
      <c r="A787" s="2038"/>
      <c r="B787" s="1477"/>
      <c r="C787" s="2046"/>
      <c r="D787" s="2046"/>
      <c r="E787" s="2039" t="s">
        <v>989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1006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s="2036" customFormat="1" ht="15" customHeight="1">
      <c r="A790" s="2031">
        <v>3100</v>
      </c>
      <c r="B790" s="1490" t="s">
        <v>561</v>
      </c>
      <c r="C790" s="1490" t="s">
        <v>188</v>
      </c>
      <c r="D790" s="1490" t="s">
        <v>188</v>
      </c>
      <c r="E790" s="2072" t="s">
        <v>1049</v>
      </c>
      <c r="F790" s="2072"/>
      <c r="G790" s="2047">
        <f>H790+I790-[8]ekamut!F124</f>
        <v>50000</v>
      </c>
      <c r="H790" s="2034">
        <f>H792</f>
        <v>150000</v>
      </c>
      <c r="I790" s="2034"/>
    </row>
    <row r="791" spans="1:9" ht="15.75" customHeight="1">
      <c r="A791" s="2038"/>
      <c r="B791" s="1490"/>
      <c r="C791" s="2032"/>
      <c r="D791" s="2032"/>
      <c r="E791" s="2039" t="s">
        <v>191</v>
      </c>
      <c r="F791" s="2039"/>
      <c r="G791" s="2047"/>
      <c r="H791" s="2047"/>
      <c r="I791" s="2047"/>
    </row>
    <row r="792" spans="1:9" ht="13.5" customHeight="1">
      <c r="A792" s="2038">
        <v>3110</v>
      </c>
      <c r="B792" s="2073" t="s">
        <v>561</v>
      </c>
      <c r="C792" s="2073" t="s">
        <v>13</v>
      </c>
      <c r="D792" s="2073" t="s">
        <v>188</v>
      </c>
      <c r="E792" s="2058" t="s">
        <v>563</v>
      </c>
      <c r="F792" s="2058"/>
      <c r="G792" s="1577">
        <f>H792+I792-[8]ekamut!F124</f>
        <v>50000</v>
      </c>
      <c r="H792" s="2047">
        <f>H794</f>
        <v>150000</v>
      </c>
      <c r="I792" s="2047">
        <f>I794</f>
        <v>0</v>
      </c>
    </row>
    <row r="793" spans="1:9" s="2044" customFormat="1" ht="15.75">
      <c r="A793" s="2038"/>
      <c r="B793" s="1490"/>
      <c r="C793" s="2032"/>
      <c r="D793" s="2032"/>
      <c r="E793" s="2039" t="s">
        <v>194</v>
      </c>
      <c r="F793" s="2039"/>
      <c r="G793" s="2042"/>
      <c r="H793" s="2042"/>
      <c r="I793" s="2042"/>
    </row>
    <row r="794" spans="1:9" ht="15.75">
      <c r="A794" s="2038">
        <v>3112</v>
      </c>
      <c r="B794" s="2073" t="s">
        <v>561</v>
      </c>
      <c r="C794" s="2073" t="s">
        <v>13</v>
      </c>
      <c r="D794" s="2073" t="s">
        <v>182</v>
      </c>
      <c r="E794" s="2059" t="s">
        <v>564</v>
      </c>
      <c r="F794" s="2059"/>
      <c r="G794" s="2047">
        <f>H794+I794-[8]ekamut!F124</f>
        <v>50000</v>
      </c>
      <c r="H794" s="2047">
        <f>H796</f>
        <v>150000</v>
      </c>
      <c r="I794" s="2047">
        <f>I796</f>
        <v>0</v>
      </c>
    </row>
    <row r="795" spans="1:9" ht="12.75" customHeight="1">
      <c r="A795" s="2038"/>
      <c r="B795" s="1477"/>
      <c r="C795" s="2046"/>
      <c r="D795" s="2046"/>
      <c r="E795" s="2053" t="s">
        <v>989</v>
      </c>
      <c r="F795" s="2039"/>
      <c r="G795" s="2047"/>
      <c r="H795" s="2047"/>
      <c r="I795" s="2047"/>
    </row>
    <row r="796" spans="1:9" ht="15" customHeight="1">
      <c r="A796" s="2038"/>
      <c r="B796" s="1477"/>
      <c r="C796" s="2046"/>
      <c r="D796" s="2046"/>
      <c r="E796" s="2039" t="s">
        <v>1050</v>
      </c>
      <c r="F796" s="2039">
        <v>4891</v>
      </c>
      <c r="G796" s="2047">
        <f>H796+I796-[8]ekamut!F124</f>
        <v>50000</v>
      </c>
      <c r="H796" s="2047">
        <f>'[8]gorc caxs'!G307</f>
        <v>150000</v>
      </c>
      <c r="I796" s="2047"/>
    </row>
    <row r="797" spans="1:9" ht="15.75" hidden="1">
      <c r="A797" s="2074"/>
      <c r="B797" s="2075"/>
      <c r="C797" s="2046"/>
      <c r="D797" s="2076"/>
      <c r="E797" s="2077" t="s">
        <v>1006</v>
      </c>
      <c r="F797" s="2077"/>
      <c r="G797" s="2078"/>
      <c r="H797" s="2079"/>
      <c r="I797" s="2080"/>
    </row>
    <row r="798" spans="1:9" ht="17.25" hidden="1" customHeight="1">
      <c r="A798" s="2081"/>
      <c r="B798" s="2082"/>
      <c r="C798" s="2083"/>
      <c r="D798" s="2084"/>
      <c r="E798" s="2085" t="s">
        <v>1006</v>
      </c>
      <c r="F798" s="2086"/>
      <c r="G798" s="2087"/>
      <c r="H798" s="2088"/>
      <c r="I798" s="2089"/>
    </row>
    <row r="799" spans="1:9">
      <c r="B799" s="2091"/>
      <c r="C799" s="2092"/>
      <c r="D799" s="2093"/>
    </row>
    <row r="800" spans="1:9">
      <c r="B800" s="2096"/>
      <c r="C800" s="2092"/>
      <c r="D800" s="2093"/>
    </row>
    <row r="801" spans="2:6">
      <c r="B801" s="2096"/>
      <c r="C801" s="2092"/>
      <c r="D801" s="2093"/>
      <c r="E801" s="2004"/>
      <c r="F801" s="2004"/>
    </row>
    <row r="802" spans="2:6">
      <c r="B802" s="2096"/>
      <c r="C802" s="2097"/>
      <c r="D802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70" t="s">
        <v>687</v>
      </c>
      <c r="B1" s="2270"/>
      <c r="C1" s="2270"/>
      <c r="D1" s="2270"/>
      <c r="E1" s="2270"/>
      <c r="F1" s="2270"/>
    </row>
    <row r="2" spans="1:9" s="1548" customFormat="1" ht="31.5" customHeight="1">
      <c r="A2" s="2258" t="s">
        <v>688</v>
      </c>
      <c r="B2" s="2258"/>
      <c r="C2" s="2258"/>
      <c r="D2" s="2258"/>
      <c r="E2" s="2258"/>
      <c r="F2" s="2258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71" t="s">
        <v>169</v>
      </c>
      <c r="B5" s="1685" t="s">
        <v>690</v>
      </c>
      <c r="C5" s="1686"/>
      <c r="D5" s="2259" t="s">
        <v>572</v>
      </c>
      <c r="E5" s="2261" t="s">
        <v>191</v>
      </c>
      <c r="F5" s="2262"/>
    </row>
    <row r="6" spans="1:9" s="1548" customFormat="1" ht="33" customHeight="1" thickBot="1">
      <c r="A6" s="2272"/>
      <c r="B6" s="1687" t="s">
        <v>691</v>
      </c>
      <c r="C6" s="1688" t="s">
        <v>692</v>
      </c>
      <c r="D6" s="226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E8+F8-[8]ekamut!F124</f>
        <v>2433715.4332999997</v>
      </c>
      <c r="E8" s="1695">
        <f>E10</f>
        <v>1084689.7342999999</v>
      </c>
      <c r="F8" s="1696">
        <f>F10+F171+F206</f>
        <v>1449025.699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E10+F10-[8]ekamut!F124</f>
        <v>984689.73429999989</v>
      </c>
      <c r="E10" s="1706">
        <f>E12+E25+E68+E83+E93+E127+E142</f>
        <v>1084689.7342999999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[8]aparat!F34+'[8]zags '!F34+'[8]վեկտոր պլյուս'!F34+[8]turq!F34+[8]gjuxatntes!F35+'[8]chanap transp'!F34+'[8]transp nax'!F34+'[8]ajl nax'!F34+'[8]tntes harab'!F37+[8]axb!F34+'[8]srgaka mig'!F34+'[8]bnak shin'!F34+[8]lusav!F34+'[8]hangst sport'!F34+'[8]mshak palat'!F34+'[8]mshak kazm'!F34+[8]herutahax!F34+[8]texekat!F34+'[8]yndameny mankap.'!F34+[8]gisherotik!F34+'[8]soc ogn'!F34+'[8]nvir. b`h'!F34+'[8]pah fond '!F34+'[8]yndam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[8]aparat!F35+'[8]zags '!F35+'[8]վեկտոր պլյուս'!F35+[8]turq!F35+[8]gjuxatntes!F36+'[8]chanap transp'!F35+'[8]transp nax'!F35+'[8]ajl nax'!F35+'[8]tntes harab'!F38+[8]axb!F35+'[8]srgaka mig'!F35+'[8]bnak shin'!F35+[8]lusav!F35+'[8]hangst sport'!F35+'[8]kent grad'!F35+'[8]mshak palat'!F35+'[8]mshak kazm'!F35+[8]herutahax!F35+[8]texekat!F35+'[8]yndameny mankap.'!F35+[8]gisherotik!F35+[8]marzadp!F35+'[8]soc ogn'!F35+'[8]nvir. b`h'!F35+'[8]pah fond '!F35+'[8]yndam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[8]aparat!F38+'[8]zags '!F38+'[8]վեկտոր պլյուս'!F38+[8]turq!F38+[8]gjuxatntes!F39+'[8]chanap transp'!F38+'[8]transp nax'!F38+'[8]ajl nax'!F38+'[8]tntes harab'!F41+[8]axb!F38+'[8]srgaka mig'!F38+'[8]bnak shin'!F38+[8]lusav!F38+'[8]hangst sport'!F38+'[8]kent grad'!F38+'[8]mshak palat'!F38+'[8]mshak kazm'!F38+[8]herutahax!F38+[8]texekat!F38+'[8]yndameny mankap.'!F38+[8]gisherotik!F38+[8]marzadp!F38+'[8]soc ogn'!F38+'[8]nvir. b`h'!F38+'[8]pah fond '!F38+'[8]yndam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[8]aparat!F39+'[8]zags '!F39+'[8]վեկտոր պլյուս'!F39+[8]turq!F39+[8]gjuxatntes!F40+'[8]chanap transp'!F39+'[8]transp nax'!F39+'[8]ajl nax'!F39+'[8]tntes harab'!F42+[8]axb!F39+'[8]srgaka mig'!F39+'[8]bnak shin'!F39+[8]lusav!F39+'[8]hangst sport'!F39+'[8]kent grad'!F39+'[8]mshak palat'!F39+'[8]mshak kazm'!F39+[8]herutahax!F39+[8]texekat!F39+'[8]yndameny mankap.'!F39+[8]gisherotik!F39+[8]marzadp!F39+'[8]soc ogn'!F39+'[8]nvir. b`h'!F39+'[8]pah fond '!F39+'[8]yndam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[8]aparat!F40+'[8]zags '!F40+'[8]վեկտոր պլյուս'!F40+[8]turq!F40+[8]gjuxatntes!F41+'[8]chanap transp'!F40+'[8]transp nax'!F40+'[8]ajl nax'!F40+'[8]tntes harab'!F43+[8]axb!F40+'[8]srgaka mig'!F40+'[8]bnak shin'!F40+[8]lusav!F40+'[8]hangst sport'!F40+'[8]kent grad'!F40+'[8]mshak palat'!F40+'[8]mshak kazm'!F40+[8]herutahax!F40+[8]texekat!F40+'[8]yndameny mankap.'!F40+[8]gisherotik!F40+[8]marzadp!F40+'[8]soc ogn'!F40+'[8]nvir. b`h'!F40+'[8]pah fond '!F40+'[8]yndam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104061.79430000001</v>
      </c>
      <c r="E25" s="1734">
        <f>E27+E36+E41+E51+E54+E58</f>
        <v>104061.79430000001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25043.230299999999</v>
      </c>
      <c r="E27" s="1644">
        <f>E29+E30+E31+E32+E33+E34+E35</f>
        <v>25043.230299999999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[8]aparat!F43+'[8]zags '!F43+'[8]վեկտոր պլյուս'!F43+[8]turq!F43+[8]gjuxatntes!F44+'[8]chanap transp'!F43+'[8]transp nax'!F43+'[8]ajl nax'!F43+'[8]tntes harab'!F46+[8]axb!F43+'[8]srgaka mig'!F43+'[8]bnak shin'!F43+[8]lusav!F43+'[8]hangst sport'!F43+'[8]kent grad'!F43+'[8]mshak palat'!F43+'[8]mshak kazm'!F43+[8]herutahax!F43+[8]texekat!F43+'[8]yndameny mankap.'!F43+[8]gisherotik!F43+[8]marzadp!F43+'[8]soc ogn'!F43+'[8]nvir. b`h'!F43+'[8]pah fond '!F43+'[8]yndam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19080</v>
      </c>
      <c r="E30" s="1644">
        <f>[8]aparat!F44+'[8]zags '!F44+'[8]վեկտոր պլյուս'!F44+[8]turq!F44+[8]gjuxatntes!F45+'[8]chanap transp'!F44+'[8]transp nax'!F44+'[8]ajl nax'!F44+'[8]tntes harab'!F47+[8]axb!F44+'[8]srgaka mig'!F44+'[8]bnak shin'!F44+[8]lusav!F44+'[8]hangst sport'!F44+'[8]mshak palat'!F44+'[8]mshak kazm'!F44+[8]herutahax!F44+[8]texekat!F44+'[8]yndameny mankap.'!F44+[8]gisherotik!F44+'[8]soc ogn'!F44+'[8]nvir. b`h'!F44+'[8]pah fond '!F44+'[8]yndam arvest erash'!F44</f>
        <v>19080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[8]aparat!F45+'[8]zags '!F45+'[8]վեկտոր պլյուս'!F45+[8]turq!F45+[8]gjuxatntes!F46+'[8]chanap transp'!F45+'[8]transp nax'!F45+'[8]ajl nax'!F45+'[8]tntes harab'!F48+[8]axb!F45+'[8]srgaka mig'!F45+'[8]bnak shin'!F45+[8]lusav!F45+'[8]hangst sport'!F45+'[8]mshak palat'!F45+'[8]mshak kazm'!F45+[8]herutahax!F45+[8]texekat!F45+'[8]yndameny mankap.'!F45+[8]gisherotik!F45+'[8]soc ogn'!F45+'[8]nvir. b`h'!F45+'[8]pah fond '!F45+'[8]yndam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[8]aparat!F46+'[8]zags '!F46+'[8]վեկտոր պլյուս'!F46+[8]turq!F46+[8]gjuxatntes!F47+'[8]chanap transp'!F46+'[8]transp nax'!F46+'[8]ajl nax'!F46+'[8]tntes harab'!F49+[8]axb!F46+'[8]srgaka mig'!F46+'[8]bnak shin'!F46+[8]lusav!F46+'[8]hangst sport'!F46+'[8]mshak palat'!F46+'[8]mshak kazm'!F46+[8]herutahax!F46+[8]texekat!F46+'[8]yndameny mankap.'!F46+[8]gisherotik!F46+'[8]soc ogn'!F46+'[8]nvir. b`h'!F46+'[8]pah fond '!F46+'[8]yndam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[8]aparat!F47+'[8]zags '!F47+'[8]վեկտոր պլյուս'!F47+[8]turq!F47+[8]gjuxatntes!F48+'[8]chanap transp'!F47+'[8]transp nax'!F47+'[8]ajl nax'!F47+'[8]tntes harab'!F50+[8]axb!F47+'[8]srgaka mig'!F47+'[8]bnak shin'!F47+[8]lusav!F47+'[8]hangst sport'!F47+'[8]mshak palat'!F47+'[8]mshak kazm'!F47+[8]herutahax!F47+[8]texekat!F47+'[8]yndameny mankap.'!F47+[8]gisherotik!F47+'[8]soc ogn'!F47+'[8]nvir. b`h'!F47+'[8]pah fond '!F47+'[8]yndam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[8]aparat!F48+'[8]zags '!F48+'[8]վեկտոր պլյուս'!F48+[8]turq!F48+[8]gjuxatntes!F49+'[8]chanap transp'!F48+'[8]transp nax'!F48+'[8]ajl nax'!F48+'[8]tntes harab'!F51+[8]axb!F48+'[8]srgaka mig'!F48+'[8]bnak shin'!F48+[8]lusav!F48+'[8]hangst sport'!F48+'[8]kent grad'!F48+'[8]mshak palat'!F48+'[8]mshak kazm'!F48+[8]herutahax!F48+[8]texekat!F48+'[8]yndameny mankap.'!F48+[8]gisherotik!F48+[8]marzadp!F48+'[8]soc ogn'!F48+'[8]nvir. b`h'!F48+'[8]pah fond '!F48+'[8]yndam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[8]aparat!F49+'[8]zags '!F49+'[8]վեկտոր պլյուս'!F49+[8]turq!F49+[8]gjuxatntes!F50+'[8]chanap transp'!F49+'[8]transp nax'!F49+'[8]ajl nax'!F49+'[8]tntes harab'!F52+[8]axb!F49+'[8]srgaka mig'!F49+'[8]bnak shin'!F49+[8]lusav!F49+'[8]hangst sport'!F49+'[8]kent grad'!F49+'[8]mshak palat'!F49+'[8]mshak kazm'!F49+[8]herutahax!F49+[8]texekat!F49+'[8]yndameny mankap.'!F49+[8]gisherotik!F49+[8]marzadp!F49+'[8]soc ogn'!F49+'[8]nvir. b`h'!F49+'[8]pah fond '!F49+'[8]yndam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[8]aparat!F51+'[8]zags '!F51+'[8]վեկտոր պլյուս'!F51+[8]turq!F51+[8]gjuxatntes!F52+'[8]chanap transp'!F51+'[8]transp nax'!F51+'[8]ajl nax'!F51+'[8]tntes harab'!F54+[8]axb!F51+'[8]srgaka mig'!F51+'[8]bnak shin'!F51+[8]lusav!F51+'[8]hangst sport'!F51+'[8]mshak palat'!F51+'[8]mshak kazm'!F51+[8]herutahax!F51+[8]texekat!F51+'[8]yndameny mankap.'!F51+[8]gisherotik!F51+'[8]soc ogn'!F51+'[8]nvir. b`h'!F51+'[8]pah fond '!F51+'[8]yndam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[8]aparat!F52+'[8]zags '!F52+'[8]վեկտոր պլյուս'!F52+[8]turq!F52+[8]gjuxatntes!F53+'[8]chanap transp'!F52+'[8]transp nax'!F52+'[8]ajl nax'!F52+'[8]tntes harab'!F55+[8]axb!F52+'[8]srgaka mig'!F52+'[8]bnak shin'!F52+[8]lusav!F52+'[8]hangst sport'!F52+'[8]mshak palat'!F52+'[8]mshak kazm'!F52+[8]herutahax!F52+[8]texekat!F52+'[8]yndameny mankap.'!F52+[8]gisherotik!F52+'[8]soc ogn'!F52+'[8]nvir. b`h'!F52+'[8]pah fond '!F52+'[8]yndam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[8]aparat!F53+'[8]zags '!F53+'[8]վեկտոր պլյուս'!F53+[8]turq!F53+[8]gjuxatntes!F54+'[8]chanap transp'!F53+'[8]transp nax'!F53+'[8]ajl nax'!F53+'[8]tntes harab'!F56+[8]axb!F53+'[8]srgaka mig'!F53+'[8]bnak shin'!F53+[8]lusav!F53+'[8]hangst sport'!F53+'[8]kent grad'!F53+'[8]mshak palat'!F53+'[8]mshak kazm'!F53+[8]herutahax!F53+[8]texekat!F53+'[8]yndameny mankap.'!F53+[8]gisherotik!F53+[8]marzadp!F53+'[8]soc ogn'!F53+'[8]nvir. b`h'!F53+'[8]pah fond '!F53+'[8]yndam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46347.103999999999</v>
      </c>
      <c r="E41" s="1644">
        <f>E43+E44+E45+E46+E47+E48+E49+E50</f>
        <v>46347.103999999999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[8]aparat!F55+'[8]zags '!F55+'[8]վեկտոր պլյուս'!F55+[8]turq!F55+[8]gjuxatntes!F56+'[8]chanap transp'!F55+'[8]transp nax'!F55+'[8]ajl nax'!F55+'[8]tntes harab'!F58+[8]axb!F55+'[8]srgaka mig'!F55+'[8]bnak shin'!F55+[8]lusav!F55+'[8]hangst sport'!F55+'[8]kent grad'!F55+'[8]mshak palat'!F55+'[8]mshak kazm'!F55+[8]herutahax!F55+[8]texekat!F55+'[8]yndameny mankap.'!F55+[8]gisherotik!F55+[8]marzadp!F55+'[8]soc ogn'!F55+'[8]nvir. b`h'!F55+'[8]pah fond '!F55+'[8]yndam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5056</v>
      </c>
      <c r="E44" s="1645">
        <f>[8]aparat!F56+'[8]zags '!F56+'[8]վեկտոր պլյուս'!F56+[8]turq!F56+[8]gjuxatntes!F57+'[8]chanap transp'!F56+'[8]transp nax'!F56+'[8]ajl nax'!F56+'[8]tntes harab'!F59+[8]axb!F56+'[8]srgaka mig'!F56+'[8]bnak shin'!F56+[8]lusav!F56+'[8]hangst sport'!F56+'[8]mshak palat'!F56+'[8]mshak kazm'!F56+[8]herutahax!F56+[8]texekat!F56+'[8]yndameny mankap.'!F56+[8]gisherotik!F56+'[8]soc ogn'!F56+'[8]nvir. b`h'!F56+'[8]pah fond '!F56+'[8]yndam arvest erash'!F56</f>
        <v>5056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[8]aparat!F57+'[8]zags '!F57+'[8]վեկտոր պլյուս'!F57+[8]turq!F57+[8]gjuxatntes!F58+'[8]chanap transp'!F57+'[8]transp nax'!F57+'[8]ajl nax'!F57+'[8]tntes harab'!F60+[8]axb!F57+'[8]srgaka mig'!F57+'[8]bnak shin'!F57+[8]lusav!F57+'[8]hangst sport'!F57+'[8]kent grad'!F57+'[8]mshak palat'!F57+'[8]mshak kazm'!F57+[8]herutahax!F57+[8]texekat!F57+'[8]yndameny mankap.'!F57+[8]gisherotik!F57+[8]marzadp!F57+'[8]soc ogn'!F57+'[8]nvir. b`h'!F57+'[8]pah fond '!F57+'[8]yndam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3300</v>
      </c>
      <c r="E46" s="1645">
        <f>[8]aparat!F58+'[8]zags '!F58+'[8]վեկտոր պլյուս'!F58+[8]turq!F58+[8]gjuxatntes!F59+'[8]chanap transp'!F58+'[8]transp nax'!F58+'[8]ajl nax'!F58+'[8]tntes harab'!F61+[8]axb!F58+'[8]srgaka mig'!F58+'[8]bnak shin'!F58+[8]lusav!F58+'[8]hangst sport'!F58+'[8]mshak palat'!F58+'[8]mshak kazm'!F58+[8]herutahax!F58+[8]texekat!F58+'[8]yndameny mankap.'!F58+[8]gisherotik!F58+'[8]soc ogn'!F58+'[8]nvir. b`h'!F58+'[8]pah fond '!F58+'[8]yndam arvest erash'!F58</f>
        <v>3300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[8]aparat!F59+'[8]zags '!F59+'[8]վեկտոր պլյուս'!F59+[8]turq!F59+[8]gjuxatntes!F60+'[8]chanap transp'!F59+'[8]transp nax'!F59+'[8]ajl nax'!F59+'[8]tntes harab'!F62+[8]axb!F59+'[8]srgaka mig'!F59+'[8]bnak shin'!F59+[8]lusav!F59+'[8]hangst sport'!F59+'[8]kent grad'!F59+'[8]mshak palat'!F59+'[8]mshak kazm'!F59+[8]herutahax!F59+[8]texekat!F59+'[8]yndameny mankap.'!F59+[8]gisherotik!F59+[8]marzadp!F59+'[8]soc ogn'!F59+'[8]nvir. b`h'!F59+'[8]pah fond '!F59+'[8]yndam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[8]aparat!F60+'[8]zags '!F60+'[8]վեկտոր պլյուս'!F60+[8]turq!F60+[8]gjuxatntes!F61+'[8]chanap transp'!F60+'[8]transp nax'!F60+'[8]ajl nax'!F60+'[8]tntes harab'!F63+[8]axb!F60+'[8]srgaka mig'!F60+'[8]bnak shin'!F60+[8]lusav!F60+'[8]hangst sport'!F60+'[8]kent grad'!F60+'[8]mshak palat'!F60+'[8]mshak kazm'!F60+[8]herutahax!F60+[8]texekat!F60+'[8]yndameny mankap.'!F60+[8]gisherotik!F60+[8]marzadp!F60+'[8]soc ogn'!F60+'[8]nvir. b`h'!F60+'[8]pah fond '!F60+'[8]yndam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[8]aparat!F61+'[8]zags '!F61+'[8]վեկտոր պլյուս'!F61+[8]turq!F61+[8]gjuxatntes!F62+'[8]chanap transp'!F61+'[8]transp nax'!F61+'[8]ajl nax'!F61+'[8]tntes harab'!F64+[8]axb!F61+'[8]srgaka mig'!F61+'[8]bnak shin'!F61+[8]lusav!F61+'[8]hangst sport'!F61+'[8]mshak palat'!F61+'[8]mshak kazm'!F61+[8]herutahax!F61+[8]texekat!F61+'[8]yndameny mankap.'!F61+[8]gisherotik!F61+'[8]soc ogn'!F61+'[8]nvir. b`h'!F61+'[8]pah fond '!F61+'[8]yndam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29091.103999999999</v>
      </c>
      <c r="E50" s="1644">
        <f>[8]aparat!F62+'[8]zags '!F62+'[8]վեկտոր պլյուս'!F62+[8]turq!F62+[8]gjuxatntes!F63+'[8]chanap transp'!F62+'[8]transp nax'!F62+'[8]ajl nax'!F62+'[8]tntes harab'!F65+[8]axb!F62+'[8]srgaka mig'!F62+'[8]bnak shin'!F62+[8]lusav!F62+'[8]hangst sport'!F62+'[8]mshak palat'!F62+'[8]mshak kazm'!F62+[8]herutahax!F62+[8]texekat!F62+'[8]yndameny mankap.'!F62+[8]gisherotik!F62+'[8]soc ogn'!F62+'[8]nvir. b`h'!F62+'[8]pah fond '!F62+'[8]yndam arvest erash'!F62+[8]lusav!F66</f>
        <v>29091.103999999999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[8]aparat!F64+'[8]zags '!F64+'[8]վեկտոր պլյուս'!F64+[8]turq!F64+[8]gjuxatntes!F65+'[8]chanap transp'!F64+'[8]transp nax'!F64+'[8]ajl nax'!F64+'[8]tntes harab'!F67+[8]axb!F64+'[8]srgaka mig'!F64+'[8]bnak shin'!F64+[8]lusav!F64+'[8]hangst sport'!F64+'[8]mshak palat'!F64+'[8]mshak kazm'!F64+[8]herutahax!F64+[8]texekat!F64+'[8]yndameny mankap.'!F64+[8]gisherotik!F64+'[8]soc ogn'!F64+'[8]nvir. b`h'!F64+'[8]pah fond '!F64+'[8]yndam arvest erash'!F64+[8]jramatakararum!F64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[8]aparat!F66+'[8]zags '!F66+'[8]վեկտոր պլյուս'!F66+[8]turq!F66+[8]gjuxatntes!F67+'[8]chanap transp'!F66+'[8]transp nax'!F66+'[8]ajl nax'!F66+'[8]tntes harab'!F69+[8]axb!F66+'[8]srgaka mig'!F66+'[8]bnak shin'!F66+'[8]hangst sport'!F66+'[8]mshak palat'!F66+'[8]mshak kazm'!F66+[8]herutahax!F66+[8]texekat!F66+'[8]yndameny mankap.'!F66+[8]gisherotik!F66+'[8]soc ogn'!F66+'[8]nvir. b`h'!F66+'[8]pah fond '!F66+'[8]yndam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[8]aparat!F67+'[8]zags '!F67+'[8]վեկտոր պլյուս'!F67+[8]turq!F67+[8]gjuxatntes!F68+'[8]chanap transp'!F67+'[8]transp nax'!F67+'[8]ajl nax'!F67+'[8]tntes harab'!F70+[8]axb!F67+'[8]srgaka mig'!F67+'[8]bnak shin'!F67+[8]lusav!F67+'[8]hangst sport'!F67+'[8]mshak palat'!F67+'[8]mshak kazm'!F67+[8]herutahax!F67+[8]texekat!F67+'[8]yndameny mankap.'!F67+[8]gisherotik!F67+'[8]soc ogn'!F67+'[8]nvir. b`h'!F67+'[8]pah fond '!F67+'[8]yndam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[8]aparat!F69+'[8]zags '!F69+'[8]վեկտոր պլյուս'!F69+[8]turq!F69+[8]gjuxatntes!F70+'[8]chanap transp'!F69+'[8]transp nax'!F69+'[8]ajl nax'!F69+'[8]tntes harab'!F72+[8]axb!F69+'[8]srgaka mig'!F69+'[8]bnak shin'!F69+[8]lusav!F69+'[8]hangst sport'!F69+'[8]mshak palat'!F69+'[8]mshak kazm'!F69+[8]herutahax!F69+[8]texekat!F69+'[8]yndameny mankap.'!F69+[8]gisherotik!F69+'[8]soc ogn'!F69+'[8]nvir. b`h'!F69+'[8]pah fond '!F69+'[8]yndam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[8]aparat!#REF!+'[8]zags '!F70+'[8]վեկտոր պլյուս'!F70+[8]turq!F70+[8]gjuxatntes!F71+'[8]chanap transp'!F70+'[8]transp nax'!F70+'[8]ajl nax'!F70+'[8]tntes harab'!F73+[8]axb!F70+'[8]srgaka mig'!F70+'[8]bnak shin'!F70+[8]lusav!F70+'[8]hangst sport'!F70+'[8]kent grad'!F70+'[8]mshak palat'!F70+'[8]mshak kazm'!F70+[8]herutahax!F70+[8]texekat!F70+'[8]yndameny mankap.'!F70+[8]gisherotik!F70+[8]marzadp!F70+'[8]soc ogn'!F70+'[8]nvir. b`h'!F70+'[8]pah fond '!F70+'[8]yndam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[8]aparat!F70+'[8]zags '!F71+'[8]վեկտոր պլյուս'!F71+[8]turq!F71+[8]gjuxatntes!F72+'[8]chanap transp'!F71+'[8]transp nax'!F71+'[8]ajl nax'!F71+'[8]tntes harab'!F74+[8]axb!F71+'[8]srgaka mig'!F71+'[8]bnak shin'!F71+[8]lusav!F71+'[8]hangst sport'!F71+'[8]kent grad'!F71+'[8]mshak palat'!F71+'[8]mshak kazm'!F71+[8]herutahax!F71+[8]texekat!F71+'[8]yndameny mankap.'!F71+[8]gisherotik!F71+[8]marzadp!F71+'[8]soc ogn'!F71+'[8]nvir. b`h'!F71+'[8]pah fond '!F71+'[8]yndam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[8]aparat!F71+'[8]zags '!F72+'[8]վեկտոր պլյուս'!F72+[8]turq!F72+[8]gjuxatntes!F73+'[8]chanap transp'!F72+'[8]transp nax'!F72+'[8]ajl nax'!F72+'[8]tntes harab'!F75+[8]axb!F72+'[8]srgaka mig'!F72+'[8]bnak shin'!F72+[8]lusav!F72+'[8]hangst sport'!F72+'[8]mshak palat'!F72+'[8]mshak kazm'!F72+[8]herutahax!F72+[8]texekat!F72+'[8]yndameny mankap.'!F72+[8]gisherotik!F72+'[8]soc ogn'!F72+'[8]nvir. b`h'!F72+'[8]pah fond '!F72+'[8]yndam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[8]aparat!F72+'[8]zags '!F73+'[8]վեկտոր պլյուս'!F73+[8]turq!F73+[8]gjuxatntes!F74+'[8]chanap transp'!F73+'[8]transp nax'!F73+'[8]ajl nax'!F73+'[8]tntes harab'!F76+[8]axb!F73+'[8]srgaka mig'!F73+'[8]bnak shin'!F73+[8]lusav!F73+'[8]hangst sport'!F73+'[8]kent grad'!F73+'[8]mshak palat'!F73+'[8]mshak kazm'!F73+[8]herutahax!F73+[8]texekat!F73+'[8]yndameny mankap.'!F73+[8]gisherotik!F73+[8]marzadp!F73+'[8]soc ogn'!F73+'[8]nvir. b`h'!F73+'[8]pah fond '!F73+'[8]yndam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[8]aparat!F73+'[8]zags '!F74+'[8]վեկտոր պլյուս'!F74+[8]turq!F74+[8]gjuxatntes!F75+'[8]chanap transp'!F74+'[8]transp nax'!F74+'[8]ajl nax'!F74+'[8]tntes harab'!F77+[8]axb!F74+'[8]srgaka mig'!F74+'[8]bnak shin'!F74+[8]lusav!F74+'[8]hangst sport'!F74+'[8]kent grad'!F74+'[8]mshak palat'!F74+'[8]mshak kazm'!F74+[8]herutahax!F74+[8]texekat!F74+'[8]yndameny mankap.'!F74+[8]gisherotik!F74+[8]marzadp!F74+'[8]soc ogn'!F74+'[8]nvir. b`h'!F74+'[8]pah fond '!F74+'[8]yndam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[8]aparat!F74+'[8]zags '!F75+'[8]վեկտոր պլյուս'!F75+[8]turq!F75+[8]gjuxatntes!F76+'[8]chanap transp'!F75+'[8]transp nax'!F75+'[8]ajl nax'!F75+'[8]tntes harab'!F78+[8]axb!F75+'[8]srgaka mig'!F75+'[8]bnak shin'!F75+[8]lusav!F75+'[8]hangst sport'!F75+'[8]mshak palat'!F75+'[8]mshak kazm'!F75+[8]herutahax!F75+[8]texekat!F75+'[8]yndameny mankap.'!F75+[8]gisherotik!F75+'[8]soc ogn'!F75+'[8]nvir. b`h'!F75+'[8]pah fond '!F75+'[8]yndam arvest erash'!F75+'[8]qax.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[8]aparat!F75+'[8]zags '!F76+'[8]վեկտոր պլյուս'!F76+[8]turq!F76+[8]gjuxatntes!F77+'[8]chanap transp'!F76+'[8]transp nax'!F76+'[8]ajl nax'!F76+'[8]tntes harab'!F79+[8]axb!F76+'[8]srgaka mig'!F76+'[8]bnak shin'!F76+[8]lusav!F76+'[8]hangst sport'!F76+'[8]mshak palat'!F76+'[8]mshak kazm'!F76+[8]herutahax!F76+[8]texekat!F76+'[8]yndameny mankap.'!F76+[8]gisherotik!F76+'[8]soc ogn'!F76+'[8]nvir. b`h'!F76+'[8]pah fond '!F76+'[8]yndam arvest erash'!F76+[8]jramatakararum!F76+'[8]qax.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[8]aparat!F77+'[8]zags '!F78+'[8]վեկտոր պլյուս'!F78+[8]turq!F78+[8]gjuxatntes!F79+'[8]chanap transp'!F78+'[8]transp nax'!F78+'[8]ajl nax'!F78+'[8]tntes harab'!F81+[8]axb!F78+'[8]srgaka mig'!F78+'[8]bnak shin'!F78+[8]lusav!F78+'[8]hangst sport'!F78+'[8]kent grad'!F78+'[8]mshak palat'!F78+'[8]mshak kazm'!F78+[8]herutahax!F78+[8]texekat!F78+'[8]yndameny mankap.'!F78+[8]gisherotik!F78+[8]marzadp!F80+'[8]soc ogn'!F78+'[8]nvir. b`h'!F78+'[8]pah fond '!F78+'[8]yndam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[8]aparat!F78+'[8]zags '!F79+'[8]վեկտոր պլյուս'!F79+[8]turq!F79+[8]gjuxatntes!F80+'[8]chanap transp'!F79+'[8]transp nax'!F79+'[8]ajl nax'!F79+'[8]tntes harab'!F82+[8]axb!F79+'[8]srgaka mig'!F79+'[8]bnak shin'!F79+[8]lusav!F79+'[8]hangst sport'!F79+'[8]kent grad'!F79+'[8]mshak palat'!F79+'[8]mshak kazm'!F79+[8]herutahax!F79+[8]texekat!F79+'[8]yndameny mankap.'!F79+[8]gisherotik!F79+[8]marzadp!F81+'[8]soc ogn'!F79+'[8]nvir. b`h'!F79+'[8]pah fond '!F79+'[8]yndam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[8]aparat!F79+'[8]zags '!F80+'[8]վեկտոր պլյուս'!F80+[8]turq!F80+[8]gjuxatntes!F81+'[8]chanap transp'!F80+'[8]transp nax'!F80+'[8]ajl nax'!F80+'[8]tntes harab'!F83+[8]axb!F80+'[8]srgaka mig'!F80+'[8]bnak shin'!F80+[8]lusav!F80+'[8]hangst sport'!F80+'[8]kent grad'!F80+'[8]mshak palat'!F80+'[8]mshak kazm'!F80+[8]herutahax!F80+[8]texekat!F80+'[8]yndameny mankap.'!F80+[8]gisherotik!F80+[8]marzadp!F82+'[8]soc ogn'!F80+'[8]nvir. b`h'!F80+'[8]pah fond '!F80+'[8]yndam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[8]aparat!F80+'[8]zags '!F81+'[8]վեկտոր պլյուս'!F81+[8]turq!F81+[8]gjuxatntes!F82+'[8]chanap transp'!F81+'[8]transp nax'!F81+'[8]ajl nax'!F81+'[8]tntes harab'!F84+[8]axb!F81+'[8]srgaka mig'!F81+'[8]bnak shin'!F81+[8]lusav!F81+'[8]hangst sport'!F81+'[8]kent grad'!F81+'[8]mshak palat'!F81+'[8]mshak kazm'!F81+[8]herutahax!F81+[8]texekat!F81+'[8]yndameny mankap.'!F81+[8]gisherotik!F81+[8]marzadp!F83+'[8]soc ogn'!F81+'[8]nvir. b`h'!F81+'[8]pah fond '!F81+'[8]yndam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[8]aparat!F82+'[8]zags '!F83+'[8]վեկտոր պլյուս'!F83+[8]turq!F83+[8]gjuxatntes!F84+'[8]chanap transp'!F83+'[8]transp nax'!F83+'[8]ajl nax'!F83+'[8]tntes harab'!F86+[8]axb!F83+'[8]srgaka mig'!F83+'[8]bnak shin'!F83+[8]lusav!F83+'[8]hangst sport'!F83+'[8]kent grad'!F83+'[8]mshak palat'!F83+'[8]mshak kazm'!F83+[8]herutahax!F83+[8]texekat!F83+'[8]yndameny mankap.'!F83+[8]gisherotik!F83+[8]marzadp!F85+'[8]soc ogn'!F83+'[8]nvir. b`h'!F83+'[8]pah fond '!F83+'[8]yndam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[8]aparat!F83+'[8]zags '!F84+'[8]վեկտոր պլյուս'!F84+[8]turq!F84+[8]gjuxatntes!F85+'[8]chanap transp'!F84+'[8]transp nax'!F84+'[8]ajl nax'!F84+'[8]tntes harab'!F87+[8]axb!F84+'[8]srgaka mig'!F84+'[8]bnak shin'!F84+[8]lusav!F84+'[8]hangst sport'!F84+'[8]kent grad'!F84+'[8]mshak palat'!F84+'[8]mshak kazm'!F84+[8]herutahax!F84+[8]texekat!F84+'[8]yndameny mankap.'!F84+[8]gisherotik!F84+[8]marzadp!F86+'[8]soc ogn'!F84+'[8]nvir. b`h'!F84+'[8]pah fond '!F84+'[8]yndam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[8]aparat!F84+'[8]zags '!F85+'[8]վեկտոր պլյուս'!F85+[8]turq!F85+[8]gjuxatntes!F86+'[8]chanap transp'!F85+'[8]transp nax'!F85+'[8]ajl nax'!F85+'[8]tntes harab'!F88+[8]axb!F85+'[8]srgaka mig'!F85+'[8]bnak shin'!F85+[8]lusav!F85+'[8]hangst sport'!F85+'[8]kent grad'!F85+'[8]mshak palat'!F85+'[8]mshak kazm'!F85+[8]herutahax!F85+[8]texekat!F85+'[8]yndameny mankap.'!F85+[8]gisherotik!F85+[8]marzadp!F87+'[8]soc ogn'!F85+'[8]nvir. b`h'!F85+'[8]pah fond '!F85+'[8]yndam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[8]aparat!F86+'[8]zags '!F87+'[8]վեկտոր պլյուս'!F87+[8]turq!F87+[8]gjuxatntes!F88+'[8]chanap transp'!F87+'[8]transp nax'!F87+'[8]ajl nax'!F87+'[8]tntes harab'!F90+[8]axb!F87+'[8]srgaka mig'!F87+'[8]bnak shin'!F87+[8]lusav!F87+'[8]hangst sport'!F87+'[8]kent grad'!F87+'[8]mshak palat'!F87+'[8]mshak kazm'!F87+[8]herutahax!F87+[8]texekat!F87+'[8]yndameny mankap.'!F87+[8]gisherotik!F87+[8]marzadp!F89+'[8]soc ogn'!F87+'[8]nvir. b`h'!F87+'[8]pah fond '!F87+'[8]yndam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[8]aparat!F87+'[8]zags '!F88+'[8]վեկտոր պլյուս'!F88+[8]turq!F88+[8]gjuxatntes!F89+'[8]chanap transp'!F88+'[8]transp nax'!F88+'[8]ajl nax'!F88+'[8]tntes harab'!F91+[8]axb!F88+'[8]srgaka mig'!F88+'[8]bnak shin'!F88+[8]lusav!F88+'[8]hangst sport'!F88+'[8]kent grad'!F88+'[8]mshak palat'!F88+'[8]mshak kazm'!F88+[8]herutahax!F88+[8]texekat!F88+'[8]yndameny mankap.'!F88+[8]gisherotik!F88+[8]marzadp!F90+'[8]soc ogn'!F88+'[8]nvir. b`h'!F88+'[8]pah fond '!F88+'[8]yndam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[8]aparat!F88+'[8]zags '!F89+'[8]վեկտոր պլյուս'!F89+[8]turq!F89+[8]gjuxatntes!F90+'[8]chanap transp'!F89+'[8]transp nax'!F89+'[8]ajl nax'!F89+'[8]tntes harab'!F92+[8]axb!F89+'[8]srgaka mig'!F89+'[8]bnak shin'!F89+[8]lusav!F89+'[8]hangst sport'!F89+'[8]kent grad'!F89+'[8]mshak palat'!F89+'[8]mshak kazm'!F89+[8]herutahax!F89+[8]texekat!F89+'[8]yndameny mankap.'!F89+[8]gisherotik!F89+[8]marzadp!F91+'[8]soc ogn'!F89+'[8]nvir. b`h'!F89+'[8]pah fond '!F89+'[8]yndam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[8]aparat!F89+'[8]zags '!F90+'[8]վեկտոր պլյուս'!F90+[8]turq!F90+[8]gjuxatntes!F91+'[8]chanap transp'!F90+'[8]transp nax'!F90+'[8]ajl nax'!F90+'[8]tntes harab'!F93+[8]axb!F90+'[8]srgaka mig'!F90+'[8]bnak shin'!F90+[8]lusav!F90+'[8]hangst sport'!F90+'[8]kent grad'!F90+'[8]mshak palat'!F90+'[8]mshak kazm'!F90+[8]herutahax!F90+[8]texekat!F90+'[8]yndameny mankap.'!F90+[8]gisherotik!F90+[8]marzadp!F92+'[8]soc ogn'!F90+'[8]nvir. b`h'!F90+'[8]pah fond '!F90+'[8]yndam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612461.43999999994</v>
      </c>
      <c r="E93" s="1734">
        <f>E95+E99+E103+E115</f>
        <v>612461.43999999994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[8]aparat!F92+'[8]zags '!F93+'[8]վեկտոր պլյուս'!F93+[8]turq!F93+[8]gjuxatntes!F94+'[8]chanap transp'!F93+'[8]transp nax'!F93+'[8]ajl nax'!F93+'[8]tntes harab'!F96+[8]axb!F93+'[8]srgaka mig'!F93+'[8]bnak shin'!F93+[8]lusav!F93+'[8]hangst sport'!F93+'[8]kent grad'!F93+'[8]mshak palat'!F93+'[8]mshak kazm'!F93+[8]herutahax!F93+[8]texekat!F93+'[8]yndameny mankap.'!F93+[8]gisherotik!F93+[8]marzadp!F95+'[8]soc ogn'!F93+'[8]nvir. b`h'!F93+'[8]pah fond '!F93+'[8]yndam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[8]aparat!F93+'[8]zags '!F94+'[8]վեկտոր պլյուս'!F94+[8]turq!F94+[8]gjuxatntes!F95+'[8]chanap transp'!F94+'[8]transp nax'!F94+'[8]ajl nax'!F94+'[8]tntes harab'!F97+[8]axb!F94+'[8]srgaka mig'!F94+'[8]bnak shin'!F94+[8]lusav!F94+'[8]hangst sport'!F94+'[8]kent grad'!F94+'[8]mshak palat'!F94+'[8]mshak kazm'!F94+[8]herutahax!F94+[8]texekat!F94+'[8]yndameny mankap.'!F94+[8]gisherotik!F94+[8]marzadp!F96+'[8]soc ogn'!F94+'[8]nvir. b`h'!F94+'[8]pah fond '!F94+'[8]yndam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[8]aparat!F95+'[8]zags '!F96+'[8]վեկտոր պլյուս'!F96+[8]turq!F96+[8]gjuxatntes!F97+'[8]chanap transp'!F96+'[8]transp nax'!F96+'[8]ajl nax'!F96+'[8]tntes harab'!F99+[8]axb!F96+'[8]srgaka mig'!F96+'[8]bnak shin'!F96+[8]lusav!F96+'[8]hangst sport'!F96+'[8]kent grad'!F96+'[8]mshak palat'!F96+'[8]mshak kazm'!F96+[8]herutahax!F96+[8]texekat!F96+'[8]yndameny mankap.'!F96+[8]gisherotik!F96+[8]marzadp!F98+'[8]soc ogn'!F96+'[8]nvir. b`h'!F96+'[8]pah fond '!F96+'[8]yndam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[8]aparat!F96+'[8]zags '!F97+'[8]վեկտոր պլյուս'!F97+[8]turq!F97+[8]gjuxatntes!F98+'[8]chanap transp'!F97+'[8]transp nax'!F97+'[8]ajl nax'!F97+'[8]tntes harab'!F100+[8]axb!F97+'[8]srgaka mig'!F97+'[8]bnak shin'!F97+[8]lusav!F97+'[8]hangst sport'!F97+'[8]kent grad'!F97+'[8]mshak palat'!F97+'[8]mshak kazm'!F97+[8]herutahax!F97+[8]texekat!F97+'[8]yndameny mankap.'!F97+[8]gisherotik!F97+[8]marzadp!F99+'[8]soc ogn'!F97+'[8]nvir. b`h'!F97+'[8]pah fond '!F97+'[8]yndam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603021.43999999994</v>
      </c>
      <c r="E103" s="1644">
        <f>E105+E106+E107</f>
        <v>603021.43999999994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603021.43999999994</v>
      </c>
      <c r="E105" s="1644">
        <f>[8]aparat!F103+'[8]zags '!F104+'[8]վեկտոր պլյուս'!F104+[8]turq!F104+[8]gjuxatntes!F105+'[8]chanap transp'!F104+'[8]transp nax'!F104+'[8]ajl nax'!F104+'[8]tntes harab'!F107+[8]axb!F104+'[8]srgaka mig'!F104+'[8]bnak shin'!F104+[8]lusav!F104+'[8]hangst sport'!F104+'[8]mshak palat'!F104+'[8]mshak kazm'!F104+[8]herutahax!F104+[8]texekat!F104+'[8]yndameny mankap.'!F104+[8]gisherotik!F104+'[8]yndam arvest erash'!F104+'[8]soc ogn'!F104+'[8]nvir. b`h'!F104+'[8]pah fond '!F104+'[8]kentr. grad'!F105+'[8]mshak palat (2)'!F104</f>
        <v>603021.43999999994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[8]aparat!F104+'[8]zags '!F105+'[8]վեկտոր պլյուս'!F105+[8]turq!F105+[8]gjuxatntes!F106+'[8]chanap transp'!F105+'[8]transp nax'!F105+'[8]ajl nax'!F105+'[8]tntes harab'!F108+[8]axb!F105+'[8]srgaka mig'!F105+'[8]bnak shin'!F105+[8]lusav!F105+'[8]hangst sport'!F105+'[8]kent grad'!F105+'[8]mshak palat'!F105+'[8]mshak kazm'!F105+[8]herutahax!F105+[8]texekat!F105+'[8]yndameny mankap.'!F105+[8]gisherotik!F105+'[8]yndam arvest erash'!F105+[8]marzadp!F107+'[8]soc ogn'!F105+'[8]nvir. b`h'!F105+'[8]pah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[8]aparat!F105+'[8]zags '!F106+'[8]վեկտոր պլյուս'!F106+[8]turq!F106+[8]gjuxatntes!F107+'[8]chanap transp'!F106+'[8]transp nax'!F106+'[8]ajl nax'!F106+'[8]tntes harab'!F109+[8]axb!F106+'[8]srgaka mig'!F106+'[8]bnak shin'!F106+[8]lusav!F106+'[8]hangst sport'!F106+'[8]kent grad'!F106+'[8]mshak palat'!F106+'[8]mshak kazm'!F106+[8]herutahax!F106+[8]texekat!F106+'[8]yndameny mankap.'!F106+[8]gisherotik!F106+'[8]yndam arvest erash'!F106+[8]marzadp!F108+'[8]soc ogn'!F106+'[8]nvir. b`h'!F106+'[8]pah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9440</v>
      </c>
      <c r="E115" s="1644">
        <f>E117+E118+E119</f>
        <v>9440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9440</v>
      </c>
      <c r="E117" s="1644">
        <f>[8]aparat!F110+'[8]zags '!F111+'[8]վեկտոր պլյուս'!F111+[8]turq!F111+[8]gjuxatntes!F112+'[8]chanap transp'!F111+'[8]transp nax'!F111+'[8]ajl nax'!F111+'[8]tntes harab'!F114+[8]axb!F111+'[8]srgaka mig'!F111+'[8]bnak shin'!F111+[8]lusav!F111+'[8]hangst sport'!F111+'[8]kent grad'!F111+'[8]mshak palat'!F111+'[8]mshak kazm'!F111+[8]herutahax!F111+[8]texekat!F111+'[8]yndameny mankap.'!F111+[8]gisherotik!F111+'[8]yndam arvest erash'!F111+[8]marzadp!F113+'[8]soc ogn'!F111+'[8]nvir. b`h'!F111+'[8]pah fond '!F111+'[8]kentr. grad'!F112</f>
        <v>9440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[8]aparat!F111+'[8]zags '!F112+'[8]վեկտոր պլյուս'!F112+[8]turq!F112+[8]gjuxatntes!F113+'[8]chanap transp'!F112+'[8]transp nax'!F112+'[8]ajl nax'!F112+'[8]tntes harab'!F115+[8]axb!F112+'[8]srgaka mig'!F112+'[8]bnak shin'!F112+[8]lusav!F112+'[8]hangst sport'!F112+'[8]kent grad'!F112+'[8]mshak palat'!F112+'[8]mshak kazm'!F112+[8]herutahax!F112+[8]texekat!F112+'[8]yndameny mankap.'!F112+[8]gisherotik!F112+'[8]yndam arvest erash'!F112+[8]marzadp!F114+'[8]soc ogn'!F112+'[8]nvir. b`h'!F112+'[8]pah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[8]marzadproc!F113+'[8]mshak palat'!F113+'[8]hangst sport'!F113+[8]turq!F113+'[8]yndameny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4300</v>
      </c>
      <c r="E127" s="1715">
        <f>E129+E133+E139</f>
        <v>4300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[8]aparat!F115+'[8]zags '!F116+'[8]վեկտոր պլյուս'!F116+[8]turq!F116+[8]gjuxatntes!F117+'[8]chanap transp'!F116+'[8]transp nax'!F116+'[8]ajl nax'!F116+'[8]tntes harab'!F1171+[8]axb!F116+'[8]srgaka mig'!F116+'[8]bnak shin'!F116+[8]lusav!F116+'[8]hangst sport'!F116+'[8]kent grad'!F116+'[8]mshak palat'!F116+'[8]mshak kazm'!F116+[8]herutahax!F116+[8]texekat!F116+'[8]yndameny mankap.'!F116+[8]gisherotik!F116+'[8]yndam arvest erash'!F116+[8]marzadp!F118+'[8]soc ogn'!F116+'[8]nvir. b`h'!F116+'[8]pah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[8]aparat!F116+'[8]zags '!F117+'[8]վեկտոր պլյուս'!F117+[8]turq!F117+[8]gjuxatntes!F118+'[8]chanap transp'!F117+'[8]transp nax'!F117+'[8]ajl nax'!F117+'[8]tntes harab'!F1172+[8]axb!F117+'[8]srgaka mig'!F117+'[8]bnak shin'!F117+[8]lusav!F117+'[8]hangst sport'!F117+'[8]kent grad'!F117+'[8]mshak palat'!F117+'[8]mshak kazm'!F117+[8]herutahax!F117+[8]texekat!F117+'[8]yndameny mankap.'!F117+[8]gisherotik!F117+'[8]yndam arvest erash'!F117+[8]marzadp!F119+'[8]soc ogn'!F117+'[8]nvir. b`h'!F117+'[8]pah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4300</v>
      </c>
      <c r="E133" s="1645">
        <f>E135+E136+E137+E138</f>
        <v>4300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[8]aparat!F123+'[8]zags '!F124+'[8]վեկտոր պլյուս'!F124+[8]turq!F124+[8]gjuxatntes!F125+'[8]chanap transp'!F124+'[8]transp nax'!F124+'[8]ajl nax'!F124+'[8]tntes harab'!F127+[8]axb!F124+'[8]srgaka mig'!F124+'[8]bnak shin'!F124+[8]lusav!F124+'[8]hangst sport'!F124+'[8]kent grad'!F124+'[8]mshak palat'!F124+'[8]mshak kazm'!F124+[8]herutahax!F124+[8]texekat!F124+'[8]yndameny mankap.'!F124+[8]gisherotik!F124+'[8]yndam arvest erash'!F124+[8]marzadp!F126+'[8]soc ogn'!F124+'[8]nvir. b`h'!F124+'[8]pah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[8]aparat!F124+'[8]zags '!F125+'[8]վեկտոր պլյուս'!F125+[8]turq!F125+[8]gjuxatntes!F126+'[8]chanap transp'!F125+'[8]transp nax'!F125+'[8]ajl nax'!F125+'[8]tntes harab'!F128+[8]axb!F125+'[8]srgaka mig'!F125+'[8]bnak shin'!F125+[8]lusav!F125+'[8]hangst sport'!F125+'[8]kent grad'!F125+'[8]mshak palat'!F125+'[8]mshak kazm'!F125+[8]herutahax!F125+[8]texekat!F125+'[8]yndameny mankap.'!F125+[8]gisherotik!F125+'[8]yndam arvest erash'!F125+[8]marzadp!F127+'[8]soc ogn'!F125+'[8]nvir. b`h'!F125+'[8]pah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4300</v>
      </c>
      <c r="E138" s="1645">
        <f>[8]aparat!F126+'[8]zags '!F127+'[8]վեկտոր պլյուս'!F127+[8]turq!F127+[8]gjuxatntes!F128+'[8]chanap transp'!F127+'[8]transp nax'!F127+'[8]ajl nax'!F127+'[8]tntes harab'!F130+[8]axb!F127+'[8]srgaka mig'!F127+'[8]bnak shin'!F127+[8]lusav!F127+'[8]hangst sport'!F127+'[8]mshak palat'!F127+'[8]mshak kazm'!F127+[8]herutahax!F127+[8]texekat!F127+'[8]yndameny mankap.'!F127+[8]gisherotik!F127+'[8]yndam arvest erash'!F127+'[8]soc ogn'!F127+'[8]nvir. b`h'!F127+'[8]pah fond '!F127+'[8]barcraguyn krt.'!F127</f>
        <v>4300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[8]aparat!F128+'[8]zags '!F129+'[8]վեկտոր պլյուս'!F129+[8]turq!F129+[8]gjuxatntes!F130+'[8]chanap transp'!F129+'[8]transp nax'!F129+'[8]ajl nax'!F129+'[8]tntes harab'!F132+[8]axb!F129+'[8]srgaka mig'!F129+'[8]bnak shin'!F129+[8]lusav!F129+'[8]hangst sport'!F129+'[8]kent grad'!F129+'[8]mshak palat'!F129+'[8]mshak kazm'!F129+[8]herutahax!F129+[8]texekat!F129+'[8]yndameny mankap.'!F129+[8]gisherotik!F129+'[8]yndam arvest erash'!F129+[8]marzadp!F131+'[8]soc ogn'!F129+'[8]nvir. b`h'!F129+'[8]pah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E142-[8]ekamut!F124</f>
        <v>58050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[8]aparat!F131+'[8]zags '!F132+'[8]վեկտոր պլյուս'!F132+[8]turq!F132+[8]gjuxatntes!F133+'[8]chanap transp'!F132+'[8]transp nax'!F132+'[8]ajl nax'!F132+'[8]tntes harab'!F135+[8]axb!F132+'[8]srgaka mig'!F132+'[8]bnak shin'!F132+[8]lusav!F132+'[8]hangst sport'!F132+'[8]kent grad'!F132+'[8]mshak palat'!F132+'[8]mshak kazm'!F132+[8]herutahax!F132+[8]texekat!F132+'[8]yndameny mankap.'!F132+[8]gisherotik!F132+'[8]yndam arvest erash'!F132+[8]marzadp!F134+'[8]soc ogn'!F132+'[8]nvir. b`h'!F132+'[8]pah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[8]aparat!F132+'[8]zags '!F133+'[8]վեկտոր պլյուս'!F133+[8]turq!F133+[8]gjuxatntes!F134+'[8]chanap transp'!F133+'[8]transp nax'!F133+'[8]ajl nax'!F133+'[8]tntes harab'!F136+[8]axb!F133+'[8]srgaka mig'!F133+'[8]bnak shin'!F133+[8]lusav!F133+'[8]hangst sport'!F133+'[8]mshak palat'!F133+'[8]mshak kazm'!F133+[8]herutahax!F133+[8]texekat!F133+'[8]yndameny mankap.'!F133+[8]gisherotik!F133+'[8]yndam arvest erash'!F133+'[8]soc ogn'!F133+'[8]nvir. b`h'!F133+'[8]pah fond '!F133+'[8]qax. kusakc.'!F133+[8]kronakan!F32+'[8]himn,krt'!J32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[8]aparat!F134+'[8]zags '!F135+'[8]վեկտոր պլյուս'!F135+[8]turq!F135+[8]gjuxatntes!F136+'[8]chanap transp'!F135+'[8]transp nax'!F135+'[8]ajl nax'!F135+'[8]tntes harab'!F138+[8]axb!F135+'[8]srgaka mig'!F135+'[8]bnak shin'!F135+[8]lusav!F135+'[8]hangst sport'!F135+'[8]kent grad'!F135+'[8]mshak palat'!F135+'[8]mshak kazm'!F135+[8]herutahax!F135+[8]texekat!F135+'[8]yndameny mankap.'!F135+[8]gisherotik!F135+'[8]yndam arvest erash'!F135+[8]marzadp!F137+'[8]soc ogn'!F135+'[8]nvir. b`h'!F135+'[8]pah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[8]aparat!F135+'[8]zags '!F136+'[8]վեկտոր պլյուս'!F136+[8]turq!F136+[8]gjuxatntes!F137+'[8]chanap transp'!F136+'[8]transp nax'!F136+'[8]ajl nax'!F136+'[8]tntes harab'!F139+[8]axb!F136+'[8]srgaka mig'!F136+'[8]bnak shin'!F136+[8]lusav!F136+'[8]hangst sport'!F136+'[8]kent grad'!F136+'[8]mshak palat'!F136+'[8]mshak kazm'!F136+[8]herutahax!F136+[8]texekat!F136+'[8]yndameny mankap.'!F136+[8]gisherotik!F136+'[8]yndam arvest erash'!F136+[8]marzadp!F138+'[8]soc ogn'!F136+'[8]nvir. b`h'!F136+'[8]pah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[8]aparat!F136+'[8]zags '!F137+'[8]վեկտոր պլյուս'!F137+[8]turq!F137+[8]gjuxatntes!F138+'[8]chanap transp'!F137+'[8]transp nax'!F137+'[8]ajl nax'!F137+'[8]tntes harab'!F140+[8]axb!F137+'[8]srgaka mig'!F137+'[8]bnak shin'!F137+[8]lusav!F137+'[8]hangst sport'!F137+'[8]mshak palat'!F137+'[8]mshak kazm'!F137+[8]herutahax!F137+[8]texekat!F137+'[8]yndameny mankap.'!F137+[8]gisherotik!F137+'[8]yndam arvest erash'!F137+'[8]soc ogn'!F137+'[8]nvir. b`h'!F137+'[8]pah fond '!F137+'[8]kentr.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[8]aparat!F137+'[8]zags '!F138+'[8]վեկտոր պլյուս'!F138+[8]turq!F138+[8]gjuxatntes!F139+'[8]chanap transp'!F138+'[8]transp nax'!F138+'[8]ajl nax'!F138+'[8]tntes harab'!F141+[8]axb!F138+'[8]srgaka mig'!F138+'[8]bnak shin'!F138+[8]lusav!F138+'[8]hangst sport'!F138+'[8]kent grad'!F138+'[8]mshak palat'!F138+'[8]mshak kazm'!F138+[8]herutahax!F138+[8]texekat!F138+'[8]yndameny mankap.'!F138+[8]gisherotik!F138+'[8]yndam arvest erash'!F138+[8]marzadp!F140+'[8]soc ogn'!F138+'[8]nvir. b`h'!F138+'[8]pah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[8]aparat!F139+'[8]zags '!F140+'[8]վեկտոր պլյուս'!F140+[8]turq!F140+[8]gjuxatntes!F141+'[8]chanap transp'!F140+'[8]transp nax'!F140+'[8]ajl nax'!F140+'[8]tntes harab'!F143+[8]axb!F140+'[8]srgaka mig'!F140+'[8]bnak shin'!F140+[8]lusav!F140+'[8]hangst sport'!F140+'[8]kent grad'!F140+'[8]mshak palat'!F140+'[8]mshak kazm'!F140+[8]herutahax!F140+[8]texekat!F140+'[8]yndameny mankap.'!F140+[8]gisherotik!F140+'[8]yndam arvest erash'!F140+[8]marzadp!F142+'[8]soc ogn'!F140+'[8]nvir. b`h'!F140+'[8]pah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[8]aparat!F141+'[8]zags '!F142+'[8]վեկտոր պլյուս'!F142+[8]turq!F142+[8]gjuxatntes!F143+'[8]chanap transp'!F142+'[8]transp nax'!F142+'[8]ajl nax'!F142+'[8]tntes harab'!F145+[8]axb!F142+'[8]srgaka mig'!F142+'[8]bnak shin'!F142+[8]lusav!F142+'[8]hangst sport'!F142+'[8]kent grad'!F142+'[8]mshak palat'!F142+'[8]mshak kazm'!F142+[8]herutahax!F142+[8]texekat!F142+'[8]yndameny mankap.'!F142+[8]gisherotik!F142+'[8]yndam arvest erash'!F142+[8]marzadp!F144+'[8]soc ogn'!F142+'[8]nvir. b`h'!F142+'[8]pah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[8]aparat!F142+'[8]zags '!F143+'[8]վեկտոր պլյուս'!F143+[8]turq!F143+[8]gjuxatntes!F144+'[8]chanap transp'!F143+'[8]transp nax'!F143+'[8]ajl nax'!F143+'[8]tntes harab'!F146+[8]axb!F143+'[8]srgaka mig'!F143+'[8]bnak shin'!F143+[8]lusav!F143+'[8]hangst sport'!F143+'[8]kent grad'!F143+'[8]mshak palat'!F143+'[8]mshak kazm'!F143+[8]herutahax!F143+[8]texekat!F143+'[8]yndameny mankap.'!F143+[8]gisherotik!F143+'[8]yndam arvest erash'!F143+[8]marzadp!F145+'[8]soc ogn'!F143+'[8]nvir. b`h'!F143+'[8]pah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[8]aparat!F144+'[8]zags '!F145+'[8]վեկտոր պլյուս'!F145+[8]turq!F145+[8]gjuxatntes!F146+'[8]chanap transp'!F145+'[8]transp nax'!F145+'[8]ajl nax'!F145+'[8]tntes harab'!F148+[8]axb!F145+'[8]srgaka mig'!F145+'[8]bnak shin'!F145+[8]lusav!F145+'[8]hangst sport'!F145+'[8]kent grad'!F145+'[8]mshak palat'!F145+'[8]mshak kazm'!F145+[8]herutahax!F145+[8]texekat!F145+'[8]yndameny mankap.'!F145+[8]gisherotik!F145+'[8]yndam arvest erash'!F145+[8]marzadp!F147+'[8]soc ogn'!F145+'[8]nvir. b`h'!F145+'[8]pah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[8]aparat!F146+'[8]zags '!F147+'[8]վեկտոր պլյուս'!F147+[8]turq!F147+[8]gjuxatntes!F148+'[8]chanap transp'!F147+'[8]transp nax'!F147+'[8]ajl nax'!F147+'[8]tntes harab'!F150+[8]axb!F147+'[8]srgaka mig'!F147+'[8]bnak shin'!F147+[8]lusav!F147+'[8]hangst sport'!F147+'[8]kent grad'!F147+'[8]mshak palat'!F147+'[8]mshak kazm'!F147+[8]herutahax!F147+[8]texekat!F147+'[8]yndameny mankap.'!F147+[8]gisherotik!F147+'[8]yndam arvest erash'!F147+[8]marzadp!F149+'[8]soc ogn'!F147+'[8]nvir. b`h'!F147+'[8]pah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50000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E169+F169-[8]ekamut!F124</f>
        <v>50000</v>
      </c>
      <c r="E169" s="1645">
        <f>'[8]gorc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100000</v>
      </c>
      <c r="E170" s="1765">
        <f>[8]ekamut!F124</f>
        <v>100000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1749025.699</v>
      </c>
      <c r="E171" s="1771" t="s">
        <v>185</v>
      </c>
      <c r="F171" s="1770">
        <f>F173+F191+F197+F200</f>
        <v>1749025.699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1749025.699</v>
      </c>
      <c r="E173" s="1778" t="s">
        <v>185</v>
      </c>
      <c r="F173" s="1696">
        <f>F175+F180+F185</f>
        <v>1749025.699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1720567.199</v>
      </c>
      <c r="E175" s="1597" t="s">
        <v>185</v>
      </c>
      <c r="F175" s="1780">
        <f>F177+F178+F179</f>
        <v>1720567.199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[8]aparat!F151+'[8]zags '!F152+'[8]վեկտոր պլյուս'!F152+[8]turq!F152+[8]gjuxatntes!F153+'[8]chanap transp'!F152+'[8]transp nax'!F152+'[8]ajl nax'!F152+[8]axb!F152+'[8]srgaka mig'!F152+'[8]bnak shin'!F152+[8]lusav!F152+'[8]hangst sport'!F152+'[8]kent grad'!F152+'[8]mshak palat'!F152+'[8]mshak kazm'!F152+[8]herutahax!F152+[8]texekat!F152+'[8]yndameny mankap.'!F152+[8]gisherotik!F152+'[8]yndam arvest erash'!F152+[8]marzadp!F154+'[8]soc ogn'!F152+'[8]nvir. b`h'!F152+'[8]pah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243784</v>
      </c>
      <c r="E178" s="1782" t="s">
        <v>185</v>
      </c>
      <c r="F178" s="1645">
        <f>[8]aparat!F152+'[8]zags '!F153+'[8]վեկտոր պլյուս'!F153+[8]turq!F153+[8]gjuxatntes!F154+'[8]chanap transp'!F153+'[8]transp nax'!F153+'[8]ajl nax'!F153+[8]axb!F153+'[8]srgaka mig'!F153+'[8]bnak shin'!F153+[8]lusav!F153+'[8]hangst sport'!F153+'[8]kent grad'!F153+'[8]mshak palat'!F153+'[8]mshak kazm'!F153+[8]herutahax!F153+[8]texekat!F153+'[8]yndameny mankap.'!F153+[8]gisherotik!F153+'[8]yndam arvest erash'!F153+[8]marzadp!F155+'[8]soc ogn'!F153+'[8]nvir. b`h'!F153+'[8]pah fond '!F153+[8]jramatakararum!F153+[8]gazafikacum!F135</f>
        <v>243784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[8]aparat!F153+'[8]zags '!F154+'[8]վեկտոր պլյուս'!F154+[8]turq!F154+[8]gjuxatntes!F155+'[8]chanap transp'!F154+'[8]transp nax'!F154+'[8]ajl nax'!F154+[8]axb!F154+'[8]srgaka mig'!F154+'[8]bnak shin'!F154+[8]lusav!F154+'[8]hangst sport'!F154+'[8]mshak palat'!F154+'[8]mshak kazm'!F154+[8]herutahax!F154+[8]texekat!F154+'[8]yndameny mankap.'!F154+[8]gisherotik!F154+'[8]yndam arvest erash'!F154+'[8]soc ogn'!F154+'[8]nvir. b`h'!F154+'[8]pah fond '!F154+[8]jramatakararum!F154+'[8]kentr.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12845</v>
      </c>
      <c r="E180" s="1574" t="s">
        <v>185</v>
      </c>
      <c r="F180" s="1784">
        <f>F182+F183+F184</f>
        <v>12845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[8]aparat!F154+'[8]zags '!F155+'[8]վեկտոր պլյուս'!F155+[8]turq!F155+[8]gjuxatntes!F156+'[8]chanap transp'!F155+'[8]transp nax'!F155+'[8]ajl nax'!F155+[8]axb!F155+'[8]srgaka mig'!F155+'[8]bnak shin'!F155+[8]lusav!F155+'[8]hangst sport'!F155+'[8]kent grad'!F155+'[8]mshak palat'!F155+'[8]mshak kazm'!F155+[8]herutahax!F155+[8]texekat!F155+'[8]yndameny mankap.'!F155+[8]gisherotik!F155+'[8]yndam arvest erash'!F155+[8]marzadp!F157+'[8]soc ogn'!F155+'[8]nvir. b`h'!F155+'[8]pah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[8]aparat!F155+'[8]zags '!F156+'[8]վեկտոր պլյուս'!F156+[8]turq!F156+[8]gjuxatntes!F157+'[8]chanap transp'!F156+'[8]transp nax'!F156+'[8]ajl nax'!F156+[8]axb!F156+'[8]srgaka mig'!F156+'[8]bnak shin'!F156+[8]lusav!F156+'[8]hangst sport'!F156+'[8]kent grad'!F156+'[8]mshak palat'!F156+'[8]mshak kazm'!F156+[8]herutahax!F156+[8]texekat!F156+'[8]yndameny mankap.'!F156+[8]gisherotik!F156+'[8]yndam arvest erash'!F156+[8]marzadp!F158+'[8]soc ogn'!F156+'[8]nvir. b`h'!F156+'[8]pah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[8]aparat!F156+'[8]zags '!F157+'[8]վեկտոր պլյուս'!F157+[8]turq!F157+[8]gjuxatntes!F158+'[8]chanap transp'!F157+'[8]transp nax'!F157+'[8]ajl nax'!F157+[8]axb!F157+'[8]srgaka mig'!F157+'[8]bnak shin'!F157+[8]lusav!F157+'[8]hangst sport'!F157+'[8]kent grad'!F157+'[8]mshak palat'!F157+'[8]mshak kazm'!F157+[8]herutahax!F157+[8]texekat!F157+'[8]yndameny mankap.'!F157+[8]gisherotik!F157+'[8]yndam arvest erash'!F157+[8]marzadp!F159+'[8]soc ogn'!F157+'[8]nvir. b`h'!F157+'[8]pah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[8]aparat!F157+'[8]zags '!F158+'[8]վեկտոր պլյուս'!F158+[8]turq!F158+[8]gjuxatntes!F159+'[8]chanap transp'!F158+'[8]transp nax'!F158+'[8]ajl nax'!F158+[8]axb!F158+'[8]srgaka mig'!F158+'[8]bnak shin'!F158+[8]lusav!F158+'[8]hangst sport'!F158+'[8]kent grad'!F158+'[8]mshak palat'!F158+'[8]mshak kazm'!F158+[8]herutahax!F158+[8]texekat!F158+'[8]yndameny mankap.'!F158+[8]gisherotik!F158+'[8]yndam arvest erash'!F158+[8]marzadp!F160+'[8]soc ogn'!F158+'[8]nvir. b`h'!F158+'[8]pah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[8]aparat!F158+'[8]zags '!F159+'[8]վեկտոր պլյուս'!F159+[8]turq!F159+[8]gjuxatntes!F160+'[8]chanap transp'!F159+'[8]transp nax'!F159+'[8]ajl nax'!F159+[8]axb!F159+'[8]srgaka mig'!F159+'[8]bnak shin'!F159+[8]lusav!F159+'[8]hangst sport'!F159+'[8]kent grad'!F159+'[8]mshak palat'!F159+'[8]mshak kazm'!F159+[8]herutahax!F159+[8]texekat!F159+'[8]yndameny mankap.'!F159+[8]gisherotik!F159+'[8]yndam arvest erash'!F159+[8]marzadp!F161+'[8]soc ogn'!F159+'[8]nvir. b`h'!F159+'[8]pah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[8]aparat!F159+'[8]zags '!F160+'[8]վեկտոր պլյուս'!F160+[8]turq!F160+[8]gjuxatntes!F161+'[8]chanap transp'!F160+'[8]transp nax'!F160+'[8]ajl nax'!F160+[8]axb!F160+'[8]srgaka mig'!F160+'[8]bnak shin'!F160+[8]lusav!F160+'[8]hangst sport'!F160+'[8]kent grad'!F160+'[8]mshak palat'!F160+'[8]mshak kazm'!F160+[8]herutahax!F160+[8]texekat!F160+'[8]yndameny mankap.'!F160+[8]gisherotik!F160+'[8]yndam arvest erash'!F160+[8]marzadp!F162+'[8]soc ogn'!F160+'[8]nvir. b`h'!F160+'[8]pah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[8]aparat!F160+'[8]zags '!F161+'[8]վեկտոր պլյուս'!F161+[8]turq!F161+[8]gjuxatntes!F162+'[8]chanap transp'!F161+'[8]transp nax'!F161+'[8]ajl nax'!F161+[8]axb!F161+'[8]srgaka mig'!F161+'[8]bnak shin'!F161+[8]lusav!F161+'[8]hangst sport'!F161+'[8]mshak palat'!F161+'[8]mshak kazm'!F161+[8]herutahax!F161+[8]texekat!F161+'[8]yndameny mankap.'!F161+[8]gisherotik!F161+'[8]yndam arvest erash'!F161+'[8]soc ogn'!F161+'[8]nvir. b`h'!F161+'[8]pah fond '!F161+[8]jramatakararum!F161+'[8]kentr.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[8]aparat!F162+'[8]zags '!F163+'[8]վեկտոր պլյուս'!F163+[8]turq!F163+[8]gjuxatntes!F164+'[8]chanap transp'!F163+'[8]transp nax'!F163+'[8]ajl nax'!F163+[8]axb!F163+'[8]srgaka mig'!F163+'[8]bnak shin'!F163+[8]lusav!F163+'[8]hangst sport'!F163+'[8]kent grad'!F163+'[8]mshak palat'!F163+'[8]mshak kazm'!F163+[8]herutahax!F163+[8]texekat!F163+'[8]yndameny mankap.'!F163+[8]gisherotik!F163+'[8]yndam arvest erash'!F163+[8]marzadp!F165+'[8]soc ogn'!F163+'[8]nvir. b`h'!F163+'[8]pah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[8]aparat!F163+'[8]zags '!F164+'[8]վեկտոր պլյուս'!F164+[8]turq!F164+[8]gjuxatntes!F165+'[8]chanap transp'!F164+'[8]transp nax'!F164+'[8]ajl nax'!F164+[8]axb!F164+'[8]srgaka mig'!F164+'[8]bnak shin'!F164+[8]lusav!F164+'[8]hangst sport'!F164+'[8]kent grad'!F164+'[8]mshak palat'!F164+'[8]mshak kazm'!F164+[8]herutahax!F164+[8]texekat!F164+'[8]yndameny mankap.'!F164+[8]gisherotik!F164+'[8]yndam arvest erash'!F164+[8]marzadp!F166+'[8]soc ogn'!F164+'[8]nvir. b`h'!F164+'[8]pah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[8]aparat!F164+'[8]zags '!F165+'[8]վեկտոր պլյուս'!F165+[8]turq!F165+[8]gjuxatntes!F166+'[8]chanap transp'!F165+'[8]transp nax'!F165+'[8]ajl nax'!F165+[8]axb!F165+'[8]srgaka mig'!F165+'[8]bnak shin'!F165+[8]lusav!F165+'[8]hangst sport'!F165+'[8]kent grad'!F165+'[8]mshak palat'!F165+'[8]mshak kazm'!F165+[8]herutahax!F165+[8]texekat!F165+'[8]yndameny mankap.'!F165+[8]gisherotik!F165+'[8]yndam arvest erash'!F165+[8]marzadp!F167+'[8]soc ogn'!F165+'[8]nvir. b`h'!F165+'[8]pah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[8]aparat!F165+'[8]zags '!F166+'[8]վեկտոր պլյուս'!F166+[8]turq!F166+[8]gjuxatntes!F167+'[8]chanap transp'!F166+'[8]transp nax'!F166+'[8]ajl nax'!F166+[8]axb!F166+'[8]srgaka mig'!F166+'[8]bnak shin'!F166+[8]lusav!F166+'[8]hangst sport'!F166+'[8]kent grad'!F166+'[8]mshak palat'!F166+'[8]mshak kazm'!F166+[8]herutahax!F166+[8]texekat!F166+'[8]yndameny mankap.'!F166+[8]gisherotik!F166+'[8]yndam arvest erash'!F166+[8]marzadp!F168+'[8]soc ogn'!F166+'[8]nvir. b`h'!F166+'[8]pah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[8]aparat!F167+'[8]zags '!F168+'[8]վեկտոր պլյուս'!F168+[8]turq!F168+[8]gjuxatntes!F169+'[8]chanap transp'!F168+'[8]transp nax'!F168+'[8]ajl nax'!F168+[8]axb!F168+'[8]srgaka mig'!F168+'[8]bnak shin'!F168+[8]lusav!F168+'[8]hangst sport'!F168+'[8]kent grad'!F168+'[8]mshak palat'!F168+'[8]mshak kazm'!F168+[8]herutahax!F168+[8]texekat!F168+'[8]yndameny mankap.'!F168+[8]gisherotik!F168+'[8]yndam arvest erash'!F168+[8]marzadp!F170+'[8]soc ogn'!F168+'[8]nvir. b`h'!F168+'[8]pah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[8]aparat!F169+'[8]zags '!F170+'[8]վեկտոր պլյուս'!F170+[8]turq!F170+[8]gjuxatntes!F171+'[8]chanap transp'!F170+'[8]transp nax'!F170+'[8]ajl nax'!F170+[8]axb!F170+'[8]srgaka mig'!F170+'[8]bnak shin'!F170+[8]lusav!F170+'[8]hangst sport'!F170+'[8]kent grad'!F170+'[8]mshak palat'!F170+'[8]mshak kazm'!F170+[8]herutahax!F170+[8]texekat!F170+'[8]yndameny mankap.'!F170+[8]gisherotik!F170+'[8]yndam arvest erash'!F170+[8]marzadp!F172+'[8]soc ogn'!F170+'[8]nvir. b`h'!F170+'[8]pah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[8]aparat!F170+'[8]zags '!F171+'[8]վեկտոր պլյուս'!F171+[8]turq!F171+[8]gjuxatntes!F172+'[8]chanap transp'!F171+'[8]transp nax'!F171+'[8]ajl nax'!F171+[8]axb!F171+'[8]srgaka mig'!F171+'[8]bnak shin'!F171+[8]lusav!F171+'[8]hangst sport'!F171+'[8]kent grad'!F171+'[8]mshak palat'!F171+'[8]mshak kazm'!F171+[8]herutahax!F171+[8]texekat!F171+'[8]yndameny mankap.'!F171+[8]gisherotik!F171+'[8]yndam arvest erash'!F171+[8]marzadp!F173+'[8]soc ogn'!F171+'[8]nvir. b`h'!F171+'[8]pah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[8]aparat!F171+'[8]zags '!F172+'[8]վեկտոր պլյուս'!F172+[8]turq!F172+[8]gjuxatntes!F173+'[8]chanap transp'!F172+'[8]transp nax'!F172+'[8]ajl nax'!F172+[8]axb!F172+'[8]srgaka mig'!F172+'[8]bnak shin'!F172+[8]lusav!F172+'[8]hangst sport'!F172+'[8]kent grad'!F172+'[8]mshak palat'!F172+'[8]mshak kazm'!F172+[8]herutahax!F172+[8]texekat!F172+'[8]yndameny mankap.'!F172+[8]gisherotik!F172+'[8]yndam arvest erash'!F172+[8]marzadp!F174+'[8]soc ogn'!F172+'[8]nvir. b`h'!F172+'[8]pah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[8]aparat!F172+'[8]zags '!F173+'[8]վեկտոր պլյուս'!F173+[8]turq!F173+[8]gjuxatntes!F174+'[8]chanap transp'!F173+'[8]transp nax'!F173+'[8]ajl nax'!F173+[8]axb!F173+'[8]srgaka mig'!F173+'[8]bnak shin'!F173+[8]lusav!F173+'[8]hangst sport'!F173+'[8]kent grad'!F173+'[8]mshak palat'!F173+'[8]mshak kazm'!F173+[8]herutahax!F173+[8]texekat!F173+'[8]yndameny mankap.'!F173+[8]gisherotik!F173+'[8]yndam arvest erash'!F173+[8]marzadp!F175+'[8]soc ogn'!F173+'[8]nvir. b`h'!F173+'[8]pah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'[8]tntes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'[8]tntes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'[8]tntes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'[8]tntes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'[8]tntes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'[8]tntes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'[8]tntes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'[8]tntes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'[8]tntes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'[8]tntes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'[8]tntes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'[8]tntes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73" t="s">
        <v>671</v>
      </c>
      <c r="B1" s="2273"/>
      <c r="C1" s="2273"/>
      <c r="D1" s="2273"/>
      <c r="E1" s="2273"/>
      <c r="F1" s="2273"/>
      <c r="G1" s="2273"/>
      <c r="H1" s="2273"/>
    </row>
    <row r="2" spans="1:11" s="1617" customFormat="1" ht="36" customHeight="1">
      <c r="A2" s="2274" t="s">
        <v>672</v>
      </c>
      <c r="B2" s="2274"/>
      <c r="C2" s="2274"/>
      <c r="D2" s="2274"/>
      <c r="E2" s="2274"/>
      <c r="F2" s="2274"/>
      <c r="G2" s="2274"/>
      <c r="H2" s="2274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04" t="s">
        <v>168</v>
      </c>
      <c r="H4" s="2104"/>
    </row>
    <row r="5" spans="1:11" s="1624" customFormat="1" ht="15.75" customHeight="1">
      <c r="A5" s="2271" t="s">
        <v>169</v>
      </c>
      <c r="B5" s="2275" t="s">
        <v>170</v>
      </c>
      <c r="C5" s="2277" t="s">
        <v>171</v>
      </c>
      <c r="D5" s="2279" t="s">
        <v>172</v>
      </c>
      <c r="E5" s="2281" t="s">
        <v>173</v>
      </c>
      <c r="F5" s="2283" t="s">
        <v>674</v>
      </c>
      <c r="G5" s="2284" t="s">
        <v>675</v>
      </c>
      <c r="H5" s="2284"/>
    </row>
    <row r="6" spans="1:11" s="1627" customFormat="1" ht="43.5" customHeight="1" thickBot="1">
      <c r="A6" s="2272"/>
      <c r="B6" s="2276"/>
      <c r="C6" s="2278"/>
      <c r="D6" s="2280"/>
      <c r="E6" s="2282"/>
      <c r="F6" s="2283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G8+H8-[8]ekamut!F124</f>
        <v>2433715.4332999997</v>
      </c>
      <c r="G8" s="1566">
        <f>G9+G44+G62+G88+G141+G161+G181+G210+G240+G271+G303</f>
        <v>1084689.7342999999</v>
      </c>
      <c r="H8" s="1635">
        <f>H9+H44+H62+H88+H141+H161+H181+H210+H240+H271+H303</f>
        <v>1449025.699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370630.03029999998</v>
      </c>
      <c r="G9" s="1601">
        <f>G11+G16+G20+G25+G28+G31+G34+G37</f>
        <v>316732.03029999998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247293.7303</v>
      </c>
      <c r="G11" s="1648">
        <f>G13+G14+G15</f>
        <v>244293.7303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247293.7303</v>
      </c>
      <c r="G13" s="1644">
        <f>[8]aparat!F32</f>
        <v>244293.7303</v>
      </c>
      <c r="H13" s="1645">
        <f>[8]aparat!F149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'[8]zags '!F32+'[8]վեկտոր պլյուս'!F32</f>
        <v>4155</v>
      </c>
      <c r="H24" s="1645">
        <f>'[8]zags '!F150+'[8]վեկտոր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[8]turq!F32</f>
        <v>68283.299999999988</v>
      </c>
      <c r="H33" s="1645">
        <f>[8]turq!F150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[8]gjuxatntes!F33</f>
        <v>936</v>
      </c>
      <c r="H96" s="1645">
        <f>[8]gjuxatntes!F151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[8]gazafikacum!F135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'[8]chanap transp'!F32</f>
        <v>32090</v>
      </c>
      <c r="H115" s="1645">
        <f>'[8]chanap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'[8]transp nax'!F32</f>
        <v>0</v>
      </c>
      <c r="H135" s="1645">
        <f>'[8]transp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'[8]ajl nax'!F32</f>
        <v>0</v>
      </c>
      <c r="H137" s="1645">
        <f>'[8]ajl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'[8]tntes harab'!F35</f>
        <v>0</v>
      </c>
      <c r="H140" s="1645">
        <f>'[8]tntes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123333.1</v>
      </c>
      <c r="G141" s="1583">
        <f>G143+G146+G149+G152+G155+G158</f>
        <v>104333.1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[8]axb!F32</f>
        <v>92437.1</v>
      </c>
      <c r="H145" s="1645">
        <f>[8]axb!F150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21896</v>
      </c>
      <c r="G158" s="1645">
        <f>G160</f>
        <v>11896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21896</v>
      </c>
      <c r="G160" s="1645">
        <f>'[8]srgaka mig'!F32</f>
        <v>11896</v>
      </c>
      <c r="H160" s="1645">
        <f>'[8]srgaka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573835.88</v>
      </c>
      <c r="G161" s="1583">
        <f>G163+G166+G169+G172+G175+G178</f>
        <v>58920.7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304658.38</v>
      </c>
      <c r="G163" s="1645">
        <f>G165</f>
        <v>33527.199999999997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304658.38</v>
      </c>
      <c r="G165" s="1645">
        <f>'[8]bnak shin'!F32</f>
        <v>33527.199999999997</v>
      </c>
      <c r="H165" s="1645">
        <f>'[8]bnak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[8]jramatakararum!F32</f>
        <v>900</v>
      </c>
      <c r="H171" s="1645">
        <f>[8]jramatakararum!F150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24493.5</v>
      </c>
      <c r="G172" s="1644">
        <f>G174</f>
        <v>24493.5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24493.5</v>
      </c>
      <c r="G174" s="1645">
        <f>[8]lusav!F32</f>
        <v>24493.5</v>
      </c>
      <c r="H174" s="1645">
        <f>[8]lusav!F150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456407.13299999997</v>
      </c>
      <c r="G210" s="1583">
        <f>G212+G215+G224+G229+G234+G237</f>
        <v>82718.504000000001</v>
      </c>
      <c r="H210" s="1583">
        <f>H212+H215+H224+H229+H234+H237</f>
        <v>373688.62899999996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193304.40299999999</v>
      </c>
      <c r="G212" s="1645">
        <f>'[8]hangst sport'!F32</f>
        <v>13000</v>
      </c>
      <c r="H212" s="1645">
        <f>H214</f>
        <v>180304.40299999999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193304.40299999999</v>
      </c>
      <c r="G214" s="1645">
        <f>'[8]hangst sport'!F32</f>
        <v>13000</v>
      </c>
      <c r="H214" s="1645">
        <f>'[8]hangst sport'!F151</f>
        <v>180304.40299999999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256422.72999999998</v>
      </c>
      <c r="G215" s="1644">
        <f>G217+G218+G219+G220+G221+G222+G223</f>
        <v>63038.504000000001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'[8]kentr. grad'!F33</f>
        <v>19035</v>
      </c>
      <c r="H217" s="1645">
        <f>'[8]kentr.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'[8]mshak palat'!F32+'[8]mshak palat (2)'!F32</f>
        <v>30139.4</v>
      </c>
      <c r="H219" s="1645">
        <f>'[8]mshak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13864.103999999999</v>
      </c>
      <c r="G220" s="1645">
        <f>'[8]mshak kazm'!F32</f>
        <v>13864.103999999999</v>
      </c>
      <c r="H220" s="1645">
        <f>'[8]mshak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4430</v>
      </c>
      <c r="G224" s="1645">
        <f>G226+G227+G228</f>
        <v>4430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1000</v>
      </c>
      <c r="G226" s="1645">
        <f>[8]herutahax!F32</f>
        <v>1000</v>
      </c>
      <c r="H226" s="1645">
        <f>[8]herutahax!F150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[8]texekat!F32</f>
        <v>3430</v>
      </c>
      <c r="H228" s="1645">
        <f>[8]texekat!F150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'[8]qax.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[8]kronakan!F32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364358.85599999997</v>
      </c>
      <c r="G240" s="1658">
        <f>G242+G246+G250+G254+G258+G262+G265+G268</f>
        <v>333659.39999999997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'[8]yndameny mankap.'!F32</f>
        <v>217662.99999999997</v>
      </c>
      <c r="H244" s="1645">
        <f>'[8]yndameny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'[8]himn,krt'!F32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[8]gisherotik!F32</f>
        <v>0</v>
      </c>
      <c r="H249" s="1645">
        <f>[8]gisherotik!F150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'[8]barcraguyn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116176.4</v>
      </c>
      <c r="G258" s="1645">
        <f>G260+G261</f>
        <v>115996.4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116176.4</v>
      </c>
      <c r="G260" s="1645">
        <f>'[8]yndam arvest erash'!F32</f>
        <v>115996.4</v>
      </c>
      <c r="H260" s="1645">
        <f>'[8]yndam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'[8]soc ogn'!F32+'[8]nvir.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'[8]soc ogn'!F150+'[8]nvir.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G303+H303-[8]ekamut!F124</f>
        <v>50000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G305+H305-[8]ekamut!D124</f>
        <v>50000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G307-[8]ekamut!F124</f>
        <v>50000</v>
      </c>
      <c r="G307" s="1645">
        <f>'[8]caxseri erbashx'!N309</f>
        <v>150000</v>
      </c>
      <c r="H307" s="1645">
        <f>'[8]pah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N803"/>
  <sheetViews>
    <sheetView tabSelected="1" zoomScale="130" workbookViewId="0">
      <selection activeCell="H14" sqref="H14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50" t="s">
        <v>981</v>
      </c>
      <c r="B1" s="2250"/>
      <c r="C1" s="2250"/>
      <c r="D1" s="2250"/>
      <c r="E1" s="2250"/>
      <c r="F1" s="2250"/>
      <c r="G1" s="2250"/>
      <c r="H1" s="2250"/>
      <c r="I1" s="2250"/>
    </row>
    <row r="2" spans="1:14" ht="31.5" customHeight="1">
      <c r="A2" s="2251" t="s">
        <v>982</v>
      </c>
      <c r="B2" s="2251"/>
      <c r="C2" s="2251"/>
      <c r="D2" s="2251"/>
      <c r="E2" s="2251"/>
      <c r="F2" s="2251"/>
      <c r="G2" s="2251"/>
      <c r="H2" s="2251"/>
      <c r="I2" s="2251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52" t="s">
        <v>169</v>
      </c>
      <c r="B5" s="2253" t="s">
        <v>984</v>
      </c>
      <c r="C5" s="2254" t="s">
        <v>171</v>
      </c>
      <c r="D5" s="2254" t="s">
        <v>172</v>
      </c>
      <c r="E5" s="2255" t="s">
        <v>985</v>
      </c>
      <c r="F5" s="2015"/>
      <c r="G5" s="2252" t="s">
        <v>986</v>
      </c>
      <c r="H5" s="2256" t="s">
        <v>675</v>
      </c>
      <c r="I5" s="2256"/>
    </row>
    <row r="6" spans="1:14" s="2018" customFormat="1" ht="44.25" customHeight="1">
      <c r="A6" s="2252"/>
      <c r="B6" s="2253"/>
      <c r="C6" s="2254"/>
      <c r="D6" s="2254"/>
      <c r="E6" s="2255"/>
      <c r="F6" s="2015"/>
      <c r="G6" s="2252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H8+I8-[9]ekamut!D124</f>
        <v>2396746.8772999998</v>
      </c>
      <c r="H8" s="2027">
        <f>H9+H220+H359+H407+H527+H638+H730+H791</f>
        <v>1094721.1783</v>
      </c>
      <c r="I8" s="2027">
        <f>I9+I134+I164+I220+I359+I407+I452+I527+I638+I730+I791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370667.03029999998</v>
      </c>
      <c r="H9" s="2034">
        <f>H11+H51+H63+H84+H90+H96+H118+H124</f>
        <v>316769.03029999998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247330.7303</v>
      </c>
      <c r="H11" s="2042">
        <f>H13</f>
        <v>244330.7303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247330.7303</v>
      </c>
      <c r="H13" s="2047">
        <f>SUM(H15:H38)</f>
        <v>244330.7303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[9]aparat!F34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[9]aparat!F35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[9]aparat!F44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[9]aparat!F45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[9]aparat!F46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[9]aparat!F47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[9]aparat!F48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[9]aparat!F51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[9]aparat!F52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[9]aparat!F53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3437</v>
      </c>
      <c r="H25" s="2047">
        <f>[9]aparat!F56</f>
        <v>3437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[9]aparat!F57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[9]aparat!F58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[9]aparat!F59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[9]aparat!F61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[9]aparat!F62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[9]aparat!F64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[9]aparat!F66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[9]aparat!F67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[9]aparat!F69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[9]aparat!F71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[9]aparat!F74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[9]aparat!F75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[9]aparat!F136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[9]aparat!F154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[9]aparat!F155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[9]aparat!F156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[9]aparat!F153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[9]aparat!F160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'[9]zags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'[9]zags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'[9]zags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'[9]zags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'[9]zags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'[9]zags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'[9]zags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'[9]zags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'[9]վեկտոր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[9]turq!F44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[9]turq!F62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[9]turq!F64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[9]turq!F67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[9]turq!F75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[9]turq!F76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[9]turq!F104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[9]turq!F111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+[9]turq!F113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[9]turq!F133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[9]turq!F137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[9]turq!F152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[9]turq!F153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[9]turq!F154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[9]turq!F155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[9]turq!F156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[9]turq!F157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[9]turq!F161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[9]gjuxatntes!F65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[9]gjuxatntes!B77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[9]gjuxatntes!F77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[9]gjuxatntes!F128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[9]gjuxatntes!F154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[9]gazafikacum!F140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[9]gazafikacum!F146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'[9]chanap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'[9]chanap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'[9]chanap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'[9]chanap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'[9]chanap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'[9]transp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'[9]ajl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'[9]ajl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'[9]tntes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'[9]tntes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124333.1</v>
      </c>
      <c r="H359" s="2034">
        <f>H361+H371+H377+H383+H389+H397</f>
        <v>105333.1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[9]axb!F45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[9]axb!F62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[9]axb!F104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[9]axb!F111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[9]axb!B155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[9]axb!F155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[9]axb!F157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22896</v>
      </c>
      <c r="H397" s="2047">
        <f>H399</f>
        <v>12896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22896</v>
      </c>
      <c r="H399" s="2047">
        <f>H401+H405+H403+H404+H402</f>
        <v>12896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'[9]srgaka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'[9]srgaka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8889</v>
      </c>
      <c r="H403" s="2047">
        <f>'[9]srgaka mig'!F104</f>
        <v>8889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'[9]srgaka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'[9]srgaka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'[9]srgaka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575105.88</v>
      </c>
      <c r="H407" s="2026">
        <f>H409+H417+H423+H430+H440+H446</f>
        <v>60190.7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304928.38</v>
      </c>
      <c r="H409" s="2047">
        <f>H411</f>
        <v>33797.199999999997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304928.38</v>
      </c>
      <c r="H411" s="2047">
        <f>SUM(H413:H416)</f>
        <v>33797.199999999997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33797.199999999997</v>
      </c>
      <c r="H413" s="2047">
        <f>'[9]bnak shin'!F104</f>
        <v>33797.199999999997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'[9]bnak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'[9]bnak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'[9]bnak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[9]jramatakararum!F64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[9]jramatakararum!F153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[9]jramatakararum!F161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25493.5</v>
      </c>
      <c r="H430" s="2040">
        <f>H432</f>
        <v>25493.5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25493.5</v>
      </c>
      <c r="H432" s="2040">
        <f>H434+H435+H436+H437</f>
        <v>25493.5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12220</v>
      </c>
      <c r="H434" s="2040">
        <f>[9]lusav!F44</f>
        <v>12220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[9]lusav!F66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[9]lusav!F76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[9]lusav!F104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[9]lusav!F153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[9]lusav!F154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'[9]bnak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[9]lusav!F161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462131.57699999993</v>
      </c>
      <c r="H527" s="2026">
        <f>H529+H548+H597+H610+H626+H632</f>
        <v>88442.948000000004</v>
      </c>
      <c r="I527" s="2034">
        <f>I529+I548+I597+I610+I626+I632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195804.40299999999</v>
      </c>
      <c r="H529" s="2047">
        <f>H531</f>
        <v>15500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195804.40299999999</v>
      </c>
      <c r="H531" s="2047">
        <f>SUM(H533:H547)</f>
        <v>15500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'[9]hangst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'[9]hangst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'[9]hangst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'[9]hangst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'[9]hangst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'[9]hangst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'[9]hangst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'[9]hangst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'[9]hangst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'[9]hangst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2500</v>
      </c>
      <c r="H543" s="2047">
        <f>'[9]hangst sport'!J127</f>
        <v>2500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'[9]hangst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'[9]hangst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'[9]hangst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259147.174</v>
      </c>
      <c r="H548" s="2040">
        <f>H550+H564+H568+H575+H585+H589+H593</f>
        <v>65762.948000000004</v>
      </c>
      <c r="I548" s="2047">
        <f>I550+I564+I568+I575+I585+I589+I593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'[9]kentr.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'[9]kentr.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'[9]kentr.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'[9]kentr.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'[9]kentr.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'[9]mshak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'[9]mshak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'[9]mshak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'[9]mshak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'[9]mshak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16588.547999999999</v>
      </c>
      <c r="H575" s="2040">
        <f>H583+H580+H579+H577+H578+H581+H582</f>
        <v>16588.547999999999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'[9]mshak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14088.547999999999</v>
      </c>
      <c r="H578" s="2040">
        <f>'[9]mshak kazm'!F62</f>
        <v>14088.547999999999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'[9]mshak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'[9]mshak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'[9]mshak kazm'!F76</f>
        <v>0</v>
      </c>
      <c r="I581" s="2047"/>
    </row>
    <row r="582" spans="1:9" ht="20.25" customHeight="1">
      <c r="A582" s="2038"/>
      <c r="B582" s="1477"/>
      <c r="C582" s="2046"/>
      <c r="D582" s="2046"/>
      <c r="E582" s="2039" t="s">
        <v>1035</v>
      </c>
      <c r="F582" s="2039">
        <v>4729</v>
      </c>
      <c r="G582" s="2047">
        <f>H582</f>
        <v>2000</v>
      </c>
      <c r="H582" s="2047">
        <f>'[9]mshak kazm'!F127</f>
        <v>2000</v>
      </c>
      <c r="I582" s="2047"/>
    </row>
    <row r="583" spans="1:9" ht="27">
      <c r="A583" s="2038"/>
      <c r="B583" s="1477"/>
      <c r="C583" s="2046"/>
      <c r="D583" s="2046"/>
      <c r="E583" s="2039" t="s">
        <v>858</v>
      </c>
      <c r="F583" s="2039">
        <v>4819</v>
      </c>
      <c r="G583" s="2047">
        <f>H583+I583</f>
        <v>500</v>
      </c>
      <c r="H583" s="2047">
        <f>'[9]mshak kazm'!F133</f>
        <v>500</v>
      </c>
      <c r="I583" s="2047"/>
    </row>
    <row r="584" spans="1:9" ht="15.75" hidden="1">
      <c r="A584" s="2038"/>
      <c r="B584" s="1477"/>
      <c r="C584" s="2046"/>
      <c r="D584" s="2046"/>
      <c r="E584" s="2039" t="s">
        <v>1006</v>
      </c>
      <c r="F584" s="2039"/>
      <c r="G584" s="2047"/>
      <c r="H584" s="2047"/>
      <c r="I584" s="2047"/>
    </row>
    <row r="585" spans="1:9" ht="15.75" hidden="1">
      <c r="A585" s="2038">
        <v>2825</v>
      </c>
      <c r="B585" s="1477" t="s">
        <v>457</v>
      </c>
      <c r="C585" s="2046">
        <v>2</v>
      </c>
      <c r="D585" s="2046">
        <v>5</v>
      </c>
      <c r="E585" s="2039" t="s">
        <v>471</v>
      </c>
      <c r="F585" s="2039"/>
      <c r="G585" s="2047"/>
      <c r="H585" s="2047"/>
      <c r="I585" s="2047"/>
    </row>
    <row r="586" spans="1:9" ht="40.5" hidden="1">
      <c r="A586" s="2038"/>
      <c r="B586" s="1477"/>
      <c r="C586" s="2046"/>
      <c r="D586" s="2046"/>
      <c r="E586" s="2039" t="s">
        <v>989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/>
      <c r="B588" s="1477"/>
      <c r="C588" s="2046"/>
      <c r="D588" s="2046"/>
      <c r="E588" s="2039" t="s">
        <v>1006</v>
      </c>
      <c r="F588" s="2039"/>
      <c r="G588" s="2047"/>
      <c r="H588" s="2047"/>
      <c r="I588" s="2047"/>
    </row>
    <row r="589" spans="1:9" ht="15.75" hidden="1">
      <c r="A589" s="2038">
        <v>2826</v>
      </c>
      <c r="B589" s="1477" t="s">
        <v>457</v>
      </c>
      <c r="C589" s="2046">
        <v>2</v>
      </c>
      <c r="D589" s="2046">
        <v>6</v>
      </c>
      <c r="E589" s="2039" t="s">
        <v>472</v>
      </c>
      <c r="F589" s="2039"/>
      <c r="G589" s="2047"/>
      <c r="H589" s="2047"/>
      <c r="I589" s="2047"/>
    </row>
    <row r="590" spans="1:9" ht="40.5" hidden="1">
      <c r="A590" s="2038"/>
      <c r="B590" s="1477"/>
      <c r="C590" s="2046"/>
      <c r="D590" s="2046"/>
      <c r="E590" s="2039" t="s">
        <v>989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15.75" hidden="1">
      <c r="A592" s="2038"/>
      <c r="B592" s="1477"/>
      <c r="C592" s="2046"/>
      <c r="D592" s="2046"/>
      <c r="E592" s="2039" t="s">
        <v>1006</v>
      </c>
      <c r="F592" s="2039"/>
      <c r="G592" s="2047"/>
      <c r="H592" s="2047"/>
      <c r="I592" s="2047"/>
    </row>
    <row r="593" spans="1:9" ht="33.75" hidden="1" customHeight="1">
      <c r="A593" s="2038">
        <v>2827</v>
      </c>
      <c r="B593" s="1477" t="s">
        <v>457</v>
      </c>
      <c r="C593" s="2046">
        <v>2</v>
      </c>
      <c r="D593" s="2046">
        <v>7</v>
      </c>
      <c r="E593" s="2039" t="s">
        <v>473</v>
      </c>
      <c r="F593" s="2039"/>
      <c r="G593" s="2047"/>
      <c r="H593" s="2047"/>
      <c r="I593" s="2047"/>
    </row>
    <row r="594" spans="1:9" ht="40.5" hidden="1">
      <c r="A594" s="2038"/>
      <c r="B594" s="1477"/>
      <c r="C594" s="2046"/>
      <c r="D594" s="2046"/>
      <c r="E594" s="2039" t="s">
        <v>989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15.75" hidden="1">
      <c r="A596" s="2038"/>
      <c r="B596" s="1477"/>
      <c r="C596" s="2046"/>
      <c r="D596" s="2046"/>
      <c r="E596" s="2039" t="s">
        <v>1006</v>
      </c>
      <c r="F596" s="2039"/>
      <c r="G596" s="2047"/>
      <c r="H596" s="2047"/>
      <c r="I596" s="2047"/>
    </row>
    <row r="597" spans="1:9" ht="26.25" customHeight="1">
      <c r="A597" s="2038">
        <v>2830</v>
      </c>
      <c r="B597" s="1490" t="s">
        <v>457</v>
      </c>
      <c r="C597" s="2032">
        <v>3</v>
      </c>
      <c r="D597" s="2032">
        <v>0</v>
      </c>
      <c r="E597" s="2041" t="s">
        <v>474</v>
      </c>
      <c r="F597" s="2041"/>
      <c r="G597" s="2047">
        <f>H597+I597</f>
        <v>4930</v>
      </c>
      <c r="H597" s="2047">
        <f>H599+H602+H606</f>
        <v>4930</v>
      </c>
      <c r="I597" s="2047">
        <f>I599+I602+I606</f>
        <v>0</v>
      </c>
    </row>
    <row r="598" spans="1:9" s="2044" customFormat="1" ht="15" customHeight="1">
      <c r="A598" s="2038"/>
      <c r="B598" s="1490"/>
      <c r="C598" s="2032"/>
      <c r="D598" s="2032"/>
      <c r="E598" s="2039" t="s">
        <v>194</v>
      </c>
      <c r="F598" s="2039"/>
      <c r="G598" s="2042"/>
      <c r="H598" s="2042"/>
      <c r="I598" s="2042"/>
    </row>
    <row r="599" spans="1:9" ht="14.25" customHeight="1">
      <c r="A599" s="2038">
        <v>2831</v>
      </c>
      <c r="B599" s="1477" t="s">
        <v>457</v>
      </c>
      <c r="C599" s="2046">
        <v>3</v>
      </c>
      <c r="D599" s="2046">
        <v>1</v>
      </c>
      <c r="E599" s="2039" t="s">
        <v>476</v>
      </c>
      <c r="F599" s="2039"/>
      <c r="G599" s="2047">
        <f>H599+I599</f>
        <v>1500</v>
      </c>
      <c r="H599" s="2047">
        <f>H601</f>
        <v>1500</v>
      </c>
      <c r="I599" s="2047"/>
    </row>
    <row r="600" spans="1:9" ht="27" customHeight="1">
      <c r="A600" s="2038"/>
      <c r="B600" s="1477"/>
      <c r="C600" s="2046"/>
      <c r="D600" s="2046"/>
      <c r="E600" s="2039" t="s">
        <v>989</v>
      </c>
      <c r="F600" s="2039"/>
      <c r="G600" s="2047"/>
      <c r="H600" s="2047"/>
      <c r="I600" s="2047"/>
    </row>
    <row r="601" spans="1:9" ht="13.5" customHeight="1">
      <c r="A601" s="2038"/>
      <c r="B601" s="1477"/>
      <c r="C601" s="2046"/>
      <c r="D601" s="2046"/>
      <c r="E601" s="2048" t="s">
        <v>1033</v>
      </c>
      <c r="F601" s="2048" t="s">
        <v>741</v>
      </c>
      <c r="G601" s="2047">
        <f>H601+I601</f>
        <v>1500</v>
      </c>
      <c r="H601" s="2047">
        <f>[9]herutahax!F58</f>
        <v>1500</v>
      </c>
      <c r="I601" s="2047"/>
    </row>
    <row r="602" spans="1:9" ht="13.5" hidden="1" customHeight="1">
      <c r="A602" s="2038">
        <v>2832</v>
      </c>
      <c r="B602" s="1477" t="s">
        <v>457</v>
      </c>
      <c r="C602" s="2046">
        <v>3</v>
      </c>
      <c r="D602" s="2046">
        <v>2</v>
      </c>
      <c r="E602" s="2039" t="s">
        <v>477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989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hidden="1" customHeight="1">
      <c r="A605" s="2038"/>
      <c r="B605" s="1477"/>
      <c r="C605" s="2046"/>
      <c r="D605" s="2046"/>
      <c r="E605" s="2039" t="s">
        <v>1006</v>
      </c>
      <c r="F605" s="2039"/>
      <c r="G605" s="2047"/>
      <c r="H605" s="2047"/>
      <c r="I605" s="2047"/>
    </row>
    <row r="606" spans="1:9" ht="13.5" customHeight="1">
      <c r="A606" s="2038">
        <v>2833</v>
      </c>
      <c r="B606" s="1477" t="s">
        <v>457</v>
      </c>
      <c r="C606" s="2046">
        <v>3</v>
      </c>
      <c r="D606" s="2046">
        <v>3</v>
      </c>
      <c r="E606" s="2039" t="s">
        <v>478</v>
      </c>
      <c r="F606" s="2039"/>
      <c r="G606" s="2047">
        <f>H606+I606</f>
        <v>3430</v>
      </c>
      <c r="H606" s="2047">
        <f>H608+H609</f>
        <v>3430</v>
      </c>
      <c r="I606" s="2047"/>
    </row>
    <row r="607" spans="1:9" ht="26.25" customHeight="1">
      <c r="A607" s="2038"/>
      <c r="B607" s="1477"/>
      <c r="C607" s="2046"/>
      <c r="D607" s="2046"/>
      <c r="E607" s="2039" t="s">
        <v>989</v>
      </c>
      <c r="F607" s="2039"/>
      <c r="G607" s="2047"/>
      <c r="H607" s="2047"/>
      <c r="I607" s="2047"/>
    </row>
    <row r="608" spans="1:9" ht="13.5" customHeight="1">
      <c r="A608" s="2038"/>
      <c r="B608" s="1477"/>
      <c r="C608" s="2046"/>
      <c r="D608" s="2046"/>
      <c r="E608" s="2039" t="s">
        <v>719</v>
      </c>
      <c r="F608" s="2039">
        <v>4214</v>
      </c>
      <c r="G608" s="2047">
        <f>H608+I608</f>
        <v>1980</v>
      </c>
      <c r="H608" s="2047">
        <f>[9]texekat!F46</f>
        <v>1980</v>
      </c>
      <c r="I608" s="2047"/>
    </row>
    <row r="609" spans="1:9" ht="15" customHeight="1">
      <c r="A609" s="2038"/>
      <c r="B609" s="1477"/>
      <c r="C609" s="2046"/>
      <c r="D609" s="2046"/>
      <c r="E609" s="2039" t="s">
        <v>740</v>
      </c>
      <c r="F609" s="2039">
        <v>4234</v>
      </c>
      <c r="G609" s="2047">
        <f>H609+I609</f>
        <v>1450</v>
      </c>
      <c r="H609" s="2047">
        <f>[9]texekat!F58</f>
        <v>1450</v>
      </c>
      <c r="I609" s="2047"/>
    </row>
    <row r="610" spans="1:9" ht="14.25" customHeight="1">
      <c r="A610" s="2038">
        <v>2840</v>
      </c>
      <c r="B610" s="1490" t="s">
        <v>457</v>
      </c>
      <c r="C610" s="2032">
        <v>4</v>
      </c>
      <c r="D610" s="2032">
        <v>0</v>
      </c>
      <c r="E610" s="2041" t="s">
        <v>479</v>
      </c>
      <c r="F610" s="2041"/>
      <c r="G610" s="2047">
        <f t="shared" ref="G610:G642" si="5">H610+I610</f>
        <v>2250</v>
      </c>
      <c r="H610" s="2047">
        <f>H616+H622</f>
        <v>2250</v>
      </c>
      <c r="I610" s="2047"/>
    </row>
    <row r="611" spans="1:9" s="2044" customFormat="1" ht="13.5" customHeight="1">
      <c r="A611" s="2038"/>
      <c r="B611" s="1490"/>
      <c r="C611" s="2032"/>
      <c r="D611" s="2032"/>
      <c r="E611" s="2039" t="s">
        <v>194</v>
      </c>
      <c r="F611" s="2039"/>
      <c r="G611" s="2047">
        <f t="shared" si="5"/>
        <v>0</v>
      </c>
      <c r="H611" s="2042"/>
      <c r="I611" s="2042"/>
    </row>
    <row r="612" spans="1:9" ht="22.5" hidden="1" customHeight="1">
      <c r="A612" s="2038">
        <v>2841</v>
      </c>
      <c r="B612" s="1477" t="s">
        <v>457</v>
      </c>
      <c r="C612" s="2046">
        <v>4</v>
      </c>
      <c r="D612" s="2046">
        <v>1</v>
      </c>
      <c r="E612" s="2039" t="s">
        <v>482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989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2.5" hidden="1" customHeight="1">
      <c r="A615" s="2038"/>
      <c r="B615" s="1477"/>
      <c r="C615" s="2046"/>
      <c r="D615" s="2046"/>
      <c r="E615" s="2039" t="s">
        <v>1006</v>
      </c>
      <c r="F615" s="2039"/>
      <c r="G615" s="2047">
        <f t="shared" si="5"/>
        <v>0</v>
      </c>
      <c r="H615" s="2047"/>
      <c r="I615" s="2047"/>
    </row>
    <row r="616" spans="1:9" ht="26.25" customHeight="1">
      <c r="A616" s="2038">
        <v>2842</v>
      </c>
      <c r="B616" s="1477" t="s">
        <v>457</v>
      </c>
      <c r="C616" s="2046">
        <v>4</v>
      </c>
      <c r="D616" s="2046">
        <v>2</v>
      </c>
      <c r="E616" s="2039" t="s">
        <v>483</v>
      </c>
      <c r="F616" s="2039"/>
      <c r="G616" s="2047">
        <f t="shared" si="5"/>
        <v>1300</v>
      </c>
      <c r="H616" s="2047">
        <f>H618+H619+H620</f>
        <v>1300</v>
      </c>
      <c r="I616" s="2047"/>
    </row>
    <row r="617" spans="1:9" ht="30" customHeight="1">
      <c r="A617" s="2038"/>
      <c r="B617" s="1477"/>
      <c r="C617" s="2046"/>
      <c r="D617" s="2046"/>
      <c r="E617" s="2039" t="s">
        <v>989</v>
      </c>
      <c r="F617" s="2039"/>
      <c r="G617" s="2047"/>
      <c r="H617" s="2047"/>
      <c r="I617" s="2047"/>
    </row>
    <row r="618" spans="1:9" ht="30" customHeight="1">
      <c r="A618" s="2038"/>
      <c r="B618" s="1477"/>
      <c r="C618" s="2046"/>
      <c r="D618" s="2046"/>
      <c r="E618" s="2048" t="s">
        <v>770</v>
      </c>
      <c r="F618" s="2039">
        <v>4267</v>
      </c>
      <c r="G618" s="2047">
        <f>H618</f>
        <v>0</v>
      </c>
      <c r="H618" s="2047">
        <f>'[9]qax. kusakc.'!F75</f>
        <v>0</v>
      </c>
      <c r="I618" s="2047"/>
    </row>
    <row r="619" spans="1:9" ht="30" customHeight="1">
      <c r="A619" s="2038"/>
      <c r="B619" s="1477"/>
      <c r="C619" s="2046"/>
      <c r="D619" s="2046"/>
      <c r="E619" s="2048" t="s">
        <v>1009</v>
      </c>
      <c r="F619" s="2039">
        <v>4269</v>
      </c>
      <c r="G619" s="2047">
        <f>H619</f>
        <v>0</v>
      </c>
      <c r="H619" s="2047">
        <f>'[9]qax. kusakc.'!F76</f>
        <v>0</v>
      </c>
      <c r="I619" s="2047"/>
    </row>
    <row r="620" spans="1:9" ht="30" customHeight="1">
      <c r="A620" s="2038"/>
      <c r="B620" s="1477"/>
      <c r="C620" s="2046"/>
      <c r="D620" s="2046"/>
      <c r="E620" s="2039" t="s">
        <v>1040</v>
      </c>
      <c r="F620" s="2039">
        <v>4819</v>
      </c>
      <c r="G620" s="2047">
        <f t="shared" si="5"/>
        <v>1300</v>
      </c>
      <c r="H620" s="2047">
        <f>'[9]qax. kusakc.'!F133</f>
        <v>1300</v>
      </c>
      <c r="I620" s="2047"/>
    </row>
    <row r="621" spans="1:9" ht="30" hidden="1" customHeight="1">
      <c r="A621" s="2038"/>
      <c r="B621" s="1477"/>
      <c r="C621" s="2046"/>
      <c r="D621" s="2046"/>
      <c r="E621" s="2039" t="s">
        <v>1006</v>
      </c>
      <c r="F621" s="2039"/>
      <c r="G621" s="2047">
        <f t="shared" si="5"/>
        <v>0</v>
      </c>
      <c r="H621" s="2047"/>
      <c r="I621" s="2047"/>
    </row>
    <row r="622" spans="1:9" ht="30" customHeight="1">
      <c r="A622" s="2038">
        <v>2843</v>
      </c>
      <c r="B622" s="1477" t="s">
        <v>457</v>
      </c>
      <c r="C622" s="2046">
        <v>4</v>
      </c>
      <c r="D622" s="2046">
        <v>3</v>
      </c>
      <c r="E622" s="2039" t="s">
        <v>479</v>
      </c>
      <c r="F622" s="2039"/>
      <c r="G622" s="2047">
        <f t="shared" si="5"/>
        <v>950</v>
      </c>
      <c r="H622" s="2047">
        <f>H624</f>
        <v>950</v>
      </c>
      <c r="I622" s="2047"/>
    </row>
    <row r="623" spans="1:9" ht="24" customHeight="1">
      <c r="A623" s="2038"/>
      <c r="B623" s="1477"/>
      <c r="C623" s="2046"/>
      <c r="D623" s="2046"/>
      <c r="E623" s="2053" t="s">
        <v>989</v>
      </c>
      <c r="F623" s="2039"/>
      <c r="G623" s="2047">
        <f t="shared" si="5"/>
        <v>0</v>
      </c>
      <c r="H623" s="2047"/>
      <c r="I623" s="2047"/>
    </row>
    <row r="624" spans="1:9" ht="30" customHeight="1">
      <c r="A624" s="2038"/>
      <c r="B624" s="1477"/>
      <c r="C624" s="2046"/>
      <c r="D624" s="2046"/>
      <c r="E624" s="2039" t="s">
        <v>1040</v>
      </c>
      <c r="F624" s="2039"/>
      <c r="G624" s="2047">
        <f t="shared" si="5"/>
        <v>950</v>
      </c>
      <c r="H624" s="2047">
        <f>[9]kronakan!F133</f>
        <v>950</v>
      </c>
      <c r="I624" s="2047"/>
    </row>
    <row r="625" spans="1:9" ht="30" hidden="1" customHeight="1">
      <c r="A625" s="2038"/>
      <c r="B625" s="1477"/>
      <c r="C625" s="2046"/>
      <c r="D625" s="2046"/>
      <c r="E625" s="2039" t="s">
        <v>1006</v>
      </c>
      <c r="F625" s="2039"/>
      <c r="G625" s="2040">
        <f t="shared" si="5"/>
        <v>0</v>
      </c>
      <c r="H625" s="2040"/>
      <c r="I625" s="2040"/>
    </row>
    <row r="626" spans="1:9" ht="30" hidden="1" customHeight="1">
      <c r="A626" s="2038">
        <v>2850</v>
      </c>
      <c r="B626" s="1490" t="s">
        <v>457</v>
      </c>
      <c r="C626" s="2032">
        <v>5</v>
      </c>
      <c r="D626" s="2032">
        <v>0</v>
      </c>
      <c r="E626" s="2058" t="s">
        <v>484</v>
      </c>
      <c r="F626" s="2058"/>
      <c r="G626" s="2040">
        <f t="shared" si="5"/>
        <v>0</v>
      </c>
      <c r="H626" s="2040"/>
      <c r="I626" s="2040"/>
    </row>
    <row r="627" spans="1:9" s="2044" customFormat="1" ht="30" hidden="1" customHeight="1">
      <c r="A627" s="2038"/>
      <c r="B627" s="1490"/>
      <c r="C627" s="2032"/>
      <c r="D627" s="2032"/>
      <c r="E627" s="2039" t="s">
        <v>194</v>
      </c>
      <c r="F627" s="2039"/>
      <c r="G627" s="2040">
        <f t="shared" si="5"/>
        <v>0</v>
      </c>
      <c r="H627" s="2045"/>
      <c r="I627" s="2045"/>
    </row>
    <row r="628" spans="1:9" ht="30" hidden="1" customHeight="1">
      <c r="A628" s="2038">
        <v>2851</v>
      </c>
      <c r="B628" s="1490" t="s">
        <v>457</v>
      </c>
      <c r="C628" s="2032">
        <v>5</v>
      </c>
      <c r="D628" s="2032">
        <v>1</v>
      </c>
      <c r="E628" s="2059" t="s">
        <v>484</v>
      </c>
      <c r="F628" s="205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989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/>
      <c r="B631" s="1477"/>
      <c r="C631" s="2046"/>
      <c r="D631" s="2046"/>
      <c r="E631" s="2039" t="s">
        <v>1006</v>
      </c>
      <c r="F631" s="2039"/>
      <c r="G631" s="2040">
        <f t="shared" si="5"/>
        <v>0</v>
      </c>
      <c r="H631" s="2040"/>
      <c r="I631" s="2040"/>
    </row>
    <row r="632" spans="1:9" ht="30" hidden="1" customHeight="1">
      <c r="A632" s="2038">
        <v>2860</v>
      </c>
      <c r="B632" s="1490" t="s">
        <v>457</v>
      </c>
      <c r="C632" s="2032">
        <v>6</v>
      </c>
      <c r="D632" s="2032">
        <v>0</v>
      </c>
      <c r="E632" s="2058" t="s">
        <v>487</v>
      </c>
      <c r="F632" s="2058"/>
      <c r="G632" s="2040">
        <f t="shared" si="5"/>
        <v>0</v>
      </c>
      <c r="H632" s="2040"/>
      <c r="I632" s="2040"/>
    </row>
    <row r="633" spans="1:9" s="2044" customFormat="1" ht="30" hidden="1" customHeight="1">
      <c r="A633" s="2038"/>
      <c r="B633" s="1490"/>
      <c r="C633" s="2032"/>
      <c r="D633" s="2032"/>
      <c r="E633" s="2039" t="s">
        <v>194</v>
      </c>
      <c r="F633" s="2039"/>
      <c r="G633" s="2040">
        <f t="shared" si="5"/>
        <v>0</v>
      </c>
      <c r="H633" s="2045"/>
      <c r="I633" s="2045"/>
    </row>
    <row r="634" spans="1:9" ht="30" hidden="1" customHeight="1">
      <c r="A634" s="2038">
        <v>2861</v>
      </c>
      <c r="B634" s="1477" t="s">
        <v>457</v>
      </c>
      <c r="C634" s="2046">
        <v>6</v>
      </c>
      <c r="D634" s="2046">
        <v>1</v>
      </c>
      <c r="E634" s="2059" t="s">
        <v>487</v>
      </c>
      <c r="F634" s="205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989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ht="30" hidden="1" customHeight="1">
      <c r="A637" s="2038"/>
      <c r="B637" s="1477"/>
      <c r="C637" s="2046"/>
      <c r="D637" s="2046"/>
      <c r="E637" s="2039" t="s">
        <v>1006</v>
      </c>
      <c r="F637" s="2039"/>
      <c r="G637" s="2040">
        <f t="shared" si="5"/>
        <v>0</v>
      </c>
      <c r="H637" s="2040"/>
      <c r="I637" s="2040"/>
    </row>
    <row r="638" spans="1:9" s="2036" customFormat="1" ht="30" customHeight="1">
      <c r="A638" s="2031">
        <v>2900</v>
      </c>
      <c r="B638" s="1490" t="s">
        <v>490</v>
      </c>
      <c r="C638" s="2032">
        <v>0</v>
      </c>
      <c r="D638" s="2032">
        <v>0</v>
      </c>
      <c r="E638" s="2033" t="s">
        <v>1041</v>
      </c>
      <c r="F638" s="2033"/>
      <c r="G638" s="2040">
        <f>H638+I638</f>
        <v>366358.85599999997</v>
      </c>
      <c r="H638" s="2060">
        <f>H640+H655+H665+H675+H692+H711+H717+H723+H687</f>
        <v>335659.39999999997</v>
      </c>
      <c r="I638" s="2061">
        <f>I640+I655+I665+I675+I692+I711+I717+I723</f>
        <v>30699.455999999998</v>
      </c>
    </row>
    <row r="639" spans="1:9" ht="11.25" customHeight="1">
      <c r="A639" s="2038"/>
      <c r="B639" s="1490"/>
      <c r="C639" s="2032"/>
      <c r="D639" s="2032"/>
      <c r="E639" s="2039" t="s">
        <v>191</v>
      </c>
      <c r="F639" s="2039"/>
      <c r="G639" s="2040"/>
      <c r="H639" s="2040"/>
      <c r="I639" s="2047"/>
    </row>
    <row r="640" spans="1:9" ht="15" customHeight="1">
      <c r="A640" s="2038">
        <v>2910</v>
      </c>
      <c r="B640" s="1490" t="s">
        <v>490</v>
      </c>
      <c r="C640" s="2032">
        <v>1</v>
      </c>
      <c r="D640" s="2032">
        <v>0</v>
      </c>
      <c r="E640" s="2041" t="s">
        <v>494</v>
      </c>
      <c r="F640" s="2041"/>
      <c r="G640" s="2040">
        <f t="shared" si="5"/>
        <v>248182.45599999998</v>
      </c>
      <c r="H640" s="2040">
        <f>H642+H651</f>
        <v>217662.99999999997</v>
      </c>
      <c r="I640" s="2040">
        <f>I642+I651</f>
        <v>30519.455999999998</v>
      </c>
    </row>
    <row r="641" spans="1:9" s="2044" customFormat="1" ht="13.5" customHeight="1">
      <c r="A641" s="2038"/>
      <c r="B641" s="1490"/>
      <c r="C641" s="2032"/>
      <c r="D641" s="2032"/>
      <c r="E641" s="2039" t="s">
        <v>194</v>
      </c>
      <c r="F641" s="2039"/>
      <c r="G641" s="2045"/>
      <c r="H641" s="2045"/>
      <c r="I641" s="2042"/>
    </row>
    <row r="642" spans="1:9" ht="15" customHeight="1">
      <c r="A642" s="2038">
        <v>2911</v>
      </c>
      <c r="B642" s="1477" t="s">
        <v>490</v>
      </c>
      <c r="C642" s="2046">
        <v>1</v>
      </c>
      <c r="D642" s="2046">
        <v>1</v>
      </c>
      <c r="E642" s="2039" t="s">
        <v>496</v>
      </c>
      <c r="F642" s="2039"/>
      <c r="G642" s="2040">
        <f t="shared" si="5"/>
        <v>248182.45599999998</v>
      </c>
      <c r="H642" s="2040">
        <f>SUM(H645:H686)</f>
        <v>217662.99999999997</v>
      </c>
      <c r="I642" s="2047">
        <f>SUM(I643:I686)+I691</f>
        <v>30519.455999999998</v>
      </c>
    </row>
    <row r="643" spans="1:9" s="2067" customFormat="1" ht="21.75" customHeight="1">
      <c r="A643" s="2062"/>
      <c r="B643" s="2063"/>
      <c r="C643" s="2064"/>
      <c r="D643" s="2064"/>
      <c r="E643" s="2065" t="s">
        <v>989</v>
      </c>
      <c r="F643" s="2065"/>
      <c r="G643" s="2066"/>
      <c r="H643" s="2066"/>
      <c r="I643" s="2066"/>
    </row>
    <row r="644" spans="1:9" ht="27" hidden="1" customHeight="1">
      <c r="A644" s="2038"/>
      <c r="B644" s="1477"/>
      <c r="C644" s="2046"/>
      <c r="D644" s="2046"/>
      <c r="E644" s="2068" t="s">
        <v>1042</v>
      </c>
      <c r="F644" s="2039">
        <v>4241</v>
      </c>
      <c r="G644" s="2040">
        <f>H644+I644</f>
        <v>0</v>
      </c>
      <c r="H644" s="2040">
        <f>'[9]yndameny mankap.'!F64</f>
        <v>0</v>
      </c>
      <c r="I644" s="2040"/>
    </row>
    <row r="645" spans="1:9" ht="27" customHeight="1">
      <c r="A645" s="2038"/>
      <c r="B645" s="1477"/>
      <c r="C645" s="2046"/>
      <c r="D645" s="2046"/>
      <c r="E645" s="2068" t="s">
        <v>753</v>
      </c>
      <c r="F645" s="2039">
        <v>4251</v>
      </c>
      <c r="G645" s="2040">
        <f>H645+I645</f>
        <v>0</v>
      </c>
      <c r="H645" s="2040">
        <f>'[9]yndameny mankap.'!F66</f>
        <v>0</v>
      </c>
      <c r="I645" s="2040"/>
    </row>
    <row r="646" spans="1:9" ht="28.5" customHeight="1">
      <c r="A646" s="2038"/>
      <c r="B646" s="1477"/>
      <c r="C646" s="2046"/>
      <c r="D646" s="2046"/>
      <c r="E646" s="2039" t="s">
        <v>1010</v>
      </c>
      <c r="F646" s="2039">
        <v>4637</v>
      </c>
      <c r="G646" s="2040">
        <f>H646+I646</f>
        <v>215125.99999999997</v>
      </c>
      <c r="H646" s="2040">
        <f>'[9]yndameny mankap.'!F104</f>
        <v>215125.99999999997</v>
      </c>
      <c r="I646" s="2040"/>
    </row>
    <row r="647" spans="1:9" ht="28.5" customHeight="1">
      <c r="A647" s="2038"/>
      <c r="B647" s="1477"/>
      <c r="C647" s="2046"/>
      <c r="D647" s="2046"/>
      <c r="E647" s="1758" t="s">
        <v>828</v>
      </c>
      <c r="F647" s="2039">
        <v>4655</v>
      </c>
      <c r="G647" s="2040">
        <f>H647</f>
        <v>2537</v>
      </c>
      <c r="H647" s="2040">
        <f>'[9]yndameny mankap.'!F111</f>
        <v>2537</v>
      </c>
      <c r="I647" s="2040"/>
    </row>
    <row r="648" spans="1:9" ht="28.5" customHeight="1">
      <c r="A648" s="2038"/>
      <c r="B648" s="1477"/>
      <c r="C648" s="2046"/>
      <c r="D648" s="2046"/>
      <c r="E648" s="1741" t="s">
        <v>1043</v>
      </c>
      <c r="F648" s="2039">
        <v>4657</v>
      </c>
      <c r="G648" s="2040">
        <f>H648+I648</f>
        <v>0</v>
      </c>
      <c r="H648" s="2040">
        <f>'[9]yndameny mankap.'!F113</f>
        <v>0</v>
      </c>
      <c r="I648" s="2040"/>
    </row>
    <row r="649" spans="1:9" ht="27">
      <c r="A649" s="2038"/>
      <c r="B649" s="1477"/>
      <c r="C649" s="2046"/>
      <c r="D649" s="2046"/>
      <c r="E649" s="2039" t="s">
        <v>1005</v>
      </c>
      <c r="F649" s="2039">
        <v>5113</v>
      </c>
      <c r="G649" s="2040">
        <f>H649+I649</f>
        <v>30519.455999999998</v>
      </c>
      <c r="H649" s="2040"/>
      <c r="I649" s="2040">
        <f>'[9]yndameny mankap.'!F154</f>
        <v>30519.455999999998</v>
      </c>
    </row>
    <row r="650" spans="1:9" ht="15.75">
      <c r="A650" s="2038"/>
      <c r="B650" s="1477"/>
      <c r="C650" s="2046"/>
      <c r="D650" s="2046"/>
      <c r="E650" s="2039" t="s">
        <v>1007</v>
      </c>
      <c r="F650" s="2039">
        <v>5134</v>
      </c>
      <c r="G650" s="2040">
        <f>H650+I650</f>
        <v>0</v>
      </c>
      <c r="H650" s="2040"/>
      <c r="I650" s="2040">
        <f>'[9]yndameny mankap.'!F161</f>
        <v>0</v>
      </c>
    </row>
    <row r="651" spans="1:9" ht="15.75" hidden="1">
      <c r="A651" s="2038">
        <v>2912</v>
      </c>
      <c r="B651" s="1477" t="s">
        <v>490</v>
      </c>
      <c r="C651" s="2046">
        <v>1</v>
      </c>
      <c r="D651" s="2046">
        <v>2</v>
      </c>
      <c r="E651" s="2039" t="s">
        <v>497</v>
      </c>
      <c r="F651" s="2039"/>
      <c r="G651" s="2040"/>
      <c r="H651" s="2040"/>
      <c r="I651" s="2040"/>
    </row>
    <row r="652" spans="1:9" ht="40.5" hidden="1">
      <c r="A652" s="2038"/>
      <c r="B652" s="1477"/>
      <c r="C652" s="2046"/>
      <c r="D652" s="2046"/>
      <c r="E652" s="2039" t="s">
        <v>989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 hidden="1">
      <c r="A654" s="2038"/>
      <c r="B654" s="1477"/>
      <c r="C654" s="2046"/>
      <c r="D654" s="2046"/>
      <c r="E654" s="2039" t="s">
        <v>1006</v>
      </c>
      <c r="F654" s="2039"/>
      <c r="G654" s="2040"/>
      <c r="H654" s="2040"/>
      <c r="I654" s="2040"/>
    </row>
    <row r="655" spans="1:9" ht="15.75">
      <c r="A655" s="2038">
        <v>2920</v>
      </c>
      <c r="B655" s="1490" t="s">
        <v>490</v>
      </c>
      <c r="C655" s="2032">
        <v>2</v>
      </c>
      <c r="D655" s="2032">
        <v>0</v>
      </c>
      <c r="E655" s="2041" t="s">
        <v>499</v>
      </c>
      <c r="F655" s="2041"/>
      <c r="G655" s="2040"/>
      <c r="H655" s="2040"/>
      <c r="I655" s="2040"/>
    </row>
    <row r="656" spans="1:9" s="2044" customFormat="1" ht="10.5" customHeight="1">
      <c r="A656" s="2038"/>
      <c r="B656" s="1490"/>
      <c r="C656" s="2032"/>
      <c r="D656" s="2032"/>
      <c r="E656" s="2039" t="s">
        <v>194</v>
      </c>
      <c r="F656" s="2039"/>
      <c r="G656" s="2045"/>
      <c r="H656" s="2045"/>
      <c r="I656" s="2045"/>
    </row>
    <row r="657" spans="1:9" ht="15.75">
      <c r="A657" s="2038">
        <v>2921</v>
      </c>
      <c r="B657" s="1477" t="s">
        <v>490</v>
      </c>
      <c r="C657" s="2046">
        <v>2</v>
      </c>
      <c r="D657" s="2046">
        <v>1</v>
      </c>
      <c r="E657" s="2039" t="s">
        <v>502</v>
      </c>
      <c r="F657" s="2039"/>
      <c r="G657" s="2040"/>
      <c r="H657" s="2040"/>
      <c r="I657" s="2040"/>
    </row>
    <row r="658" spans="1:9" ht="40.5">
      <c r="A658" s="2038"/>
      <c r="B658" s="1477"/>
      <c r="C658" s="2046"/>
      <c r="D658" s="2046"/>
      <c r="E658" s="2039" t="s">
        <v>989</v>
      </c>
      <c r="F658" s="2039"/>
      <c r="G658" s="2040"/>
      <c r="H658" s="2040"/>
      <c r="I658" s="2040"/>
    </row>
    <row r="659" spans="1:9" ht="15.75" hidden="1">
      <c r="A659" s="2038"/>
      <c r="B659" s="1477"/>
      <c r="C659" s="2046"/>
      <c r="D659" s="2046"/>
      <c r="E659" s="2039" t="s">
        <v>1006</v>
      </c>
      <c r="F659" s="2039"/>
      <c r="G659" s="2040"/>
      <c r="H659" s="2040"/>
      <c r="I659" s="2040"/>
    </row>
    <row r="660" spans="1:9" ht="27">
      <c r="A660" s="2038"/>
      <c r="B660" s="1477"/>
      <c r="C660" s="2046"/>
      <c r="D660" s="2046"/>
      <c r="E660" s="2039" t="s">
        <v>1040</v>
      </c>
      <c r="F660" s="2039">
        <v>4819</v>
      </c>
      <c r="G660" s="2040"/>
      <c r="H660" s="2040">
        <f>'[9]himn,krt'!F32</f>
        <v>0</v>
      </c>
      <c r="I660" s="2040"/>
    </row>
    <row r="661" spans="1:9" ht="15.75" hidden="1">
      <c r="A661" s="2038">
        <v>2922</v>
      </c>
      <c r="B661" s="1477" t="s">
        <v>490</v>
      </c>
      <c r="C661" s="2046">
        <v>2</v>
      </c>
      <c r="D661" s="2046">
        <v>2</v>
      </c>
      <c r="E661" s="2039" t="s">
        <v>503</v>
      </c>
      <c r="F661" s="2039"/>
      <c r="G661" s="2040"/>
      <c r="H661" s="2040"/>
      <c r="I661" s="2040"/>
    </row>
    <row r="662" spans="1:9" ht="40.5" hidden="1">
      <c r="A662" s="2038"/>
      <c r="B662" s="1477"/>
      <c r="C662" s="2046"/>
      <c r="D662" s="2046"/>
      <c r="E662" s="2039" t="s">
        <v>989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15.75" hidden="1">
      <c r="A664" s="2038"/>
      <c r="B664" s="1477"/>
      <c r="C664" s="2046"/>
      <c r="D664" s="2046"/>
      <c r="E664" s="2039" t="s">
        <v>1006</v>
      </c>
      <c r="F664" s="2039"/>
      <c r="G664" s="2040"/>
      <c r="H664" s="2040"/>
      <c r="I664" s="2040"/>
    </row>
    <row r="665" spans="1:9" ht="40.5" hidden="1">
      <c r="A665" s="2038">
        <v>2930</v>
      </c>
      <c r="B665" s="1490" t="s">
        <v>490</v>
      </c>
      <c r="C665" s="2032">
        <v>3</v>
      </c>
      <c r="D665" s="2032">
        <v>0</v>
      </c>
      <c r="E665" s="2041" t="s">
        <v>505</v>
      </c>
      <c r="F665" s="2041"/>
      <c r="G665" s="2040"/>
      <c r="H665" s="2040"/>
      <c r="I665" s="2040"/>
    </row>
    <row r="666" spans="1:9" s="2044" customFormat="1" ht="0.75" hidden="1" customHeight="1">
      <c r="A666" s="2038"/>
      <c r="B666" s="1490"/>
      <c r="C666" s="2032"/>
      <c r="D666" s="2032"/>
      <c r="E666" s="2039" t="s">
        <v>194</v>
      </c>
      <c r="F666" s="2039"/>
      <c r="G666" s="2045"/>
      <c r="H666" s="2045"/>
      <c r="I666" s="2045"/>
    </row>
    <row r="667" spans="1:9" ht="27" hidden="1">
      <c r="A667" s="2038">
        <v>2931</v>
      </c>
      <c r="B667" s="1477" t="s">
        <v>490</v>
      </c>
      <c r="C667" s="2046">
        <v>3</v>
      </c>
      <c r="D667" s="2046">
        <v>1</v>
      </c>
      <c r="E667" s="2039" t="s">
        <v>508</v>
      </c>
      <c r="F667" s="2039"/>
      <c r="G667" s="2040"/>
      <c r="H667" s="2040"/>
      <c r="I667" s="2040"/>
    </row>
    <row r="668" spans="1:9" ht="40.5" hidden="1">
      <c r="A668" s="2038"/>
      <c r="B668" s="1477"/>
      <c r="C668" s="2046"/>
      <c r="D668" s="2046"/>
      <c r="E668" s="2039" t="s">
        <v>989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/>
      <c r="B670" s="1477"/>
      <c r="C670" s="2046"/>
      <c r="D670" s="2046"/>
      <c r="E670" s="2039" t="s">
        <v>1006</v>
      </c>
      <c r="F670" s="2039"/>
      <c r="G670" s="2040"/>
      <c r="H670" s="2040"/>
      <c r="I670" s="2040"/>
    </row>
    <row r="671" spans="1:9" ht="15.75" hidden="1">
      <c r="A671" s="2038">
        <v>2932</v>
      </c>
      <c r="B671" s="1477" t="s">
        <v>490</v>
      </c>
      <c r="C671" s="2046">
        <v>3</v>
      </c>
      <c r="D671" s="2046">
        <v>2</v>
      </c>
      <c r="E671" s="2039" t="s">
        <v>509</v>
      </c>
      <c r="F671" s="2039"/>
      <c r="G671" s="2040"/>
      <c r="H671" s="2040"/>
      <c r="I671" s="2040"/>
    </row>
    <row r="672" spans="1:9" ht="40.5" hidden="1">
      <c r="A672" s="2038"/>
      <c r="B672" s="1477"/>
      <c r="C672" s="2046"/>
      <c r="D672" s="2046"/>
      <c r="E672" s="2039" t="s">
        <v>989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/>
      <c r="B674" s="1477"/>
      <c r="C674" s="2046"/>
      <c r="D674" s="2046"/>
      <c r="E674" s="2039" t="s">
        <v>1006</v>
      </c>
      <c r="F674" s="2039"/>
      <c r="G674" s="2040"/>
      <c r="H674" s="2040"/>
      <c r="I674" s="2040"/>
    </row>
    <row r="675" spans="1:9" ht="15.75" hidden="1">
      <c r="A675" s="2038">
        <v>2940</v>
      </c>
      <c r="B675" s="1490" t="s">
        <v>490</v>
      </c>
      <c r="C675" s="2032">
        <v>4</v>
      </c>
      <c r="D675" s="2032">
        <v>0</v>
      </c>
      <c r="E675" s="2041" t="s">
        <v>511</v>
      </c>
      <c r="F675" s="2041"/>
      <c r="G675" s="2040"/>
      <c r="H675" s="2040"/>
      <c r="I675" s="2040"/>
    </row>
    <row r="676" spans="1:9" s="2044" customFormat="1" ht="0.75" hidden="1" customHeight="1">
      <c r="A676" s="2038"/>
      <c r="B676" s="1490"/>
      <c r="C676" s="2032"/>
      <c r="D676" s="2032"/>
      <c r="E676" s="2039" t="s">
        <v>194</v>
      </c>
      <c r="F676" s="2039"/>
      <c r="G676" s="2045"/>
      <c r="H676" s="2045"/>
      <c r="I676" s="2045"/>
    </row>
    <row r="677" spans="1:9" ht="15.75" hidden="1">
      <c r="A677" s="2038">
        <v>2941</v>
      </c>
      <c r="B677" s="1477" t="s">
        <v>490</v>
      </c>
      <c r="C677" s="2046">
        <v>4</v>
      </c>
      <c r="D677" s="2046">
        <v>1</v>
      </c>
      <c r="E677" s="2039" t="s">
        <v>513</v>
      </c>
      <c r="F677" s="2039"/>
      <c r="G677" s="2040"/>
      <c r="H677" s="2040"/>
      <c r="I677" s="2040"/>
    </row>
    <row r="678" spans="1:9" ht="40.5" hidden="1">
      <c r="A678" s="2038"/>
      <c r="B678" s="1477"/>
      <c r="C678" s="2046"/>
      <c r="D678" s="2046"/>
      <c r="E678" s="2039" t="s">
        <v>989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/>
      <c r="B680" s="1477"/>
      <c r="C680" s="2046"/>
      <c r="D680" s="2046"/>
      <c r="E680" s="2039" t="s">
        <v>1006</v>
      </c>
      <c r="F680" s="2039"/>
      <c r="G680" s="2040"/>
      <c r="H680" s="2040"/>
      <c r="I680" s="2040"/>
    </row>
    <row r="681" spans="1:9" ht="15.75" hidden="1">
      <c r="A681" s="2038">
        <v>2942</v>
      </c>
      <c r="B681" s="1477" t="s">
        <v>490</v>
      </c>
      <c r="C681" s="2046">
        <v>4</v>
      </c>
      <c r="D681" s="2046">
        <v>2</v>
      </c>
      <c r="E681" s="2039" t="s">
        <v>514</v>
      </c>
      <c r="F681" s="2039"/>
      <c r="G681" s="2040"/>
      <c r="H681" s="2040"/>
      <c r="I681" s="2040"/>
    </row>
    <row r="682" spans="1:9" ht="40.5" hidden="1">
      <c r="A682" s="2038"/>
      <c r="B682" s="1477"/>
      <c r="C682" s="2046"/>
      <c r="D682" s="2046"/>
      <c r="E682" s="2039" t="s">
        <v>989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1006</v>
      </c>
      <c r="F684" s="2039"/>
      <c r="G684" s="2040"/>
      <c r="H684" s="2040"/>
      <c r="I684" s="2040"/>
    </row>
    <row r="685" spans="1:9" ht="15.75" hidden="1">
      <c r="A685" s="2038"/>
      <c r="B685" s="1477"/>
      <c r="C685" s="2046"/>
      <c r="D685" s="2046"/>
      <c r="E685" s="2039" t="s">
        <v>1001</v>
      </c>
      <c r="F685" s="2039">
        <v>4823</v>
      </c>
      <c r="G685" s="2040">
        <f>H685+I685</f>
        <v>0</v>
      </c>
      <c r="H685" s="2040">
        <f>'[9]yndameny mankap.'!F137</f>
        <v>0</v>
      </c>
      <c r="I685" s="2040"/>
    </row>
    <row r="686" spans="1:9" ht="15.75" hidden="1">
      <c r="A686" s="2038"/>
      <c r="B686" s="1477"/>
      <c r="C686" s="2046"/>
      <c r="D686" s="2046"/>
      <c r="E686" s="1757" t="s">
        <v>898</v>
      </c>
      <c r="F686" s="2039">
        <v>5122</v>
      </c>
      <c r="G686" s="2040">
        <f>H686+I686</f>
        <v>0</v>
      </c>
      <c r="H686" s="2040"/>
      <c r="I686" s="2040">
        <f>'[9]yndameny mankap.'!F156</f>
        <v>0</v>
      </c>
    </row>
    <row r="687" spans="1:9" ht="15.75" hidden="1">
      <c r="A687" s="2038">
        <v>2940</v>
      </c>
      <c r="B687" s="1477" t="s">
        <v>490</v>
      </c>
      <c r="C687" s="2046">
        <v>4</v>
      </c>
      <c r="D687" s="2046">
        <v>0</v>
      </c>
      <c r="E687" s="2069" t="s">
        <v>511</v>
      </c>
      <c r="F687" s="2039"/>
      <c r="G687" s="2040">
        <f>H687+I687</f>
        <v>0</v>
      </c>
      <c r="H687" s="2040">
        <f>H689</f>
        <v>0</v>
      </c>
      <c r="I687" s="2040"/>
    </row>
    <row r="688" spans="1:9" ht="15.75" hidden="1">
      <c r="A688" s="2038"/>
      <c r="B688" s="1477"/>
      <c r="C688" s="2046"/>
      <c r="D688" s="2046"/>
      <c r="E688" s="2053" t="s">
        <v>194</v>
      </c>
      <c r="F688" s="2039"/>
      <c r="G688" s="2040"/>
      <c r="H688" s="2040"/>
      <c r="I688" s="2040"/>
    </row>
    <row r="689" spans="1:9" ht="15.75" hidden="1">
      <c r="A689" s="2038">
        <v>2941</v>
      </c>
      <c r="B689" s="1477" t="s">
        <v>490</v>
      </c>
      <c r="C689" s="2046">
        <v>4</v>
      </c>
      <c r="D689" s="2046">
        <v>1</v>
      </c>
      <c r="E689" s="2070" t="s">
        <v>513</v>
      </c>
      <c r="F689" s="2039"/>
      <c r="G689" s="2040">
        <f>H689+I689</f>
        <v>0</v>
      </c>
      <c r="H689" s="2040">
        <f>H690</f>
        <v>0</v>
      </c>
      <c r="I689" s="2040"/>
    </row>
    <row r="690" spans="1:9" ht="15.75" hidden="1">
      <c r="A690" s="2038"/>
      <c r="B690" s="1477"/>
      <c r="C690" s="2046"/>
      <c r="D690" s="2046"/>
      <c r="E690" s="2053" t="s">
        <v>1044</v>
      </c>
      <c r="F690" s="2039">
        <v>4729</v>
      </c>
      <c r="G690" s="2040">
        <f>H690+I690</f>
        <v>0</v>
      </c>
      <c r="H690" s="2040">
        <f>'[9]barcraguyn krt.'!F127</f>
        <v>0</v>
      </c>
      <c r="I690" s="2040"/>
    </row>
    <row r="691" spans="1:9" ht="15.75" hidden="1">
      <c r="A691" s="2038"/>
      <c r="B691" s="1477"/>
      <c r="C691" s="2046"/>
      <c r="D691" s="2046"/>
      <c r="E691" s="1757" t="s">
        <v>900</v>
      </c>
      <c r="F691" s="2039">
        <v>5129</v>
      </c>
      <c r="G691" s="2040"/>
      <c r="H691" s="2040"/>
      <c r="I691" s="2040">
        <f>'[9]yndameny mankap.'!F157</f>
        <v>0</v>
      </c>
    </row>
    <row r="692" spans="1:9" ht="15" customHeight="1">
      <c r="A692" s="2038">
        <v>2950</v>
      </c>
      <c r="B692" s="1490" t="s">
        <v>490</v>
      </c>
      <c r="C692" s="2032">
        <v>5</v>
      </c>
      <c r="D692" s="2032">
        <v>0</v>
      </c>
      <c r="E692" s="2041" t="s">
        <v>516</v>
      </c>
      <c r="F692" s="2041"/>
      <c r="G692" s="2040">
        <f t="shared" ref="G692:G704" si="6">H692+I692</f>
        <v>118176.4</v>
      </c>
      <c r="H692" s="2040">
        <f>H694+H707</f>
        <v>117996.4</v>
      </c>
      <c r="I692" s="2047">
        <f>I694+I707+I727</f>
        <v>180</v>
      </c>
    </row>
    <row r="693" spans="1:9" s="2044" customFormat="1" ht="14.25" customHeight="1">
      <c r="A693" s="2038"/>
      <c r="B693" s="1490"/>
      <c r="C693" s="2032"/>
      <c r="D693" s="2032"/>
      <c r="E693" s="2039" t="s">
        <v>194</v>
      </c>
      <c r="F693" s="2039"/>
      <c r="G693" s="2045"/>
      <c r="H693" s="2045"/>
      <c r="I693" s="2042"/>
    </row>
    <row r="694" spans="1:9" ht="13.5" customHeight="1">
      <c r="A694" s="2038">
        <v>2951</v>
      </c>
      <c r="B694" s="1477" t="s">
        <v>490</v>
      </c>
      <c r="C694" s="2046">
        <v>5</v>
      </c>
      <c r="D694" s="2046">
        <v>1</v>
      </c>
      <c r="E694" s="2039" t="s">
        <v>519</v>
      </c>
      <c r="F694" s="2039"/>
      <c r="G694" s="2040">
        <f t="shared" si="6"/>
        <v>117996.4</v>
      </c>
      <c r="H694" s="2040">
        <f>H696+H697+H698+H699+H700+H701+H702+H704+H706+H729+H705+H703</f>
        <v>117996.4</v>
      </c>
      <c r="I694" s="2047">
        <f>I706</f>
        <v>0</v>
      </c>
    </row>
    <row r="695" spans="1:9" ht="18.75" customHeight="1">
      <c r="A695" s="2038"/>
      <c r="B695" s="1477"/>
      <c r="C695" s="2046"/>
      <c r="D695" s="2046"/>
      <c r="E695" s="2053" t="s">
        <v>989</v>
      </c>
      <c r="F695" s="2039"/>
      <c r="G695" s="2040"/>
      <c r="H695" s="2040"/>
      <c r="I695" s="2040"/>
    </row>
    <row r="696" spans="1:9" ht="27" hidden="1">
      <c r="A696" s="2038"/>
      <c r="B696" s="1477"/>
      <c r="C696" s="2046"/>
      <c r="D696" s="2046"/>
      <c r="E696" s="2039" t="s">
        <v>699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39" t="s">
        <v>1008</v>
      </c>
      <c r="F697" s="2039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48" t="s">
        <v>1045</v>
      </c>
      <c r="F698" s="2048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728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758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770</v>
      </c>
      <c r="F701" s="2039"/>
      <c r="G701" s="2040">
        <f t="shared" si="6"/>
        <v>0</v>
      </c>
      <c r="H701" s="2040"/>
      <c r="I701" s="2040"/>
    </row>
    <row r="702" spans="1:9" ht="15.75" hidden="1">
      <c r="A702" s="2038"/>
      <c r="B702" s="1477"/>
      <c r="C702" s="2046"/>
      <c r="D702" s="2046"/>
      <c r="E702" s="2039" t="s">
        <v>772</v>
      </c>
      <c r="F702" s="2039"/>
      <c r="G702" s="2040">
        <f t="shared" si="6"/>
        <v>0</v>
      </c>
      <c r="H702" s="2040"/>
      <c r="I702" s="2040"/>
    </row>
    <row r="703" spans="1:9" ht="15.75">
      <c r="A703" s="2038"/>
      <c r="B703" s="1477"/>
      <c r="C703" s="2046"/>
      <c r="D703" s="2046"/>
      <c r="E703" s="2039" t="s">
        <v>1026</v>
      </c>
      <c r="F703" s="2039">
        <v>4212</v>
      </c>
      <c r="G703" s="2040">
        <f>H703+I703</f>
        <v>300</v>
      </c>
      <c r="H703" s="2040">
        <f>'[9]yndam arvest erash'!F44</f>
        <v>300</v>
      </c>
      <c r="I703" s="2040"/>
    </row>
    <row r="704" spans="1:9" ht="27.75" customHeight="1">
      <c r="A704" s="2038"/>
      <c r="B704" s="1477"/>
      <c r="C704" s="2046"/>
      <c r="D704" s="2046"/>
      <c r="E704" s="2039" t="s">
        <v>1010</v>
      </c>
      <c r="F704" s="2039">
        <v>4637</v>
      </c>
      <c r="G704" s="2040">
        <f t="shared" si="6"/>
        <v>114446.39999999999</v>
      </c>
      <c r="H704" s="2040">
        <f>'[9]yndam arvest erash'!F104</f>
        <v>114446.39999999999</v>
      </c>
      <c r="I704" s="2040"/>
    </row>
    <row r="705" spans="1:9" ht="27.75" customHeight="1">
      <c r="A705" s="2038"/>
      <c r="B705" s="1477"/>
      <c r="C705" s="2046"/>
      <c r="D705" s="2046"/>
      <c r="E705" s="1758" t="s">
        <v>828</v>
      </c>
      <c r="F705" s="2039">
        <v>4655</v>
      </c>
      <c r="G705" s="2047">
        <f>H705</f>
        <v>3250</v>
      </c>
      <c r="H705" s="2047">
        <f>'[9]yndam arvest erash'!F111</f>
        <v>3250</v>
      </c>
      <c r="I705" s="2040"/>
    </row>
    <row r="706" spans="1:9" ht="15.75" customHeight="1">
      <c r="A706" s="2038"/>
      <c r="B706" s="1477"/>
      <c r="C706" s="2046"/>
      <c r="D706" s="2046"/>
      <c r="E706" s="2039" t="s">
        <v>1005</v>
      </c>
      <c r="F706" s="2039">
        <v>5113</v>
      </c>
      <c r="G706" s="2040">
        <f>H706+I706</f>
        <v>0</v>
      </c>
      <c r="H706" s="2040">
        <f>'[9]yndam arvest erash'!F137</f>
        <v>0</v>
      </c>
      <c r="I706" s="2040">
        <f>[9]marzadproc!F154</f>
        <v>0</v>
      </c>
    </row>
    <row r="707" spans="1:9" ht="9.75" hidden="1" customHeight="1">
      <c r="A707" s="2038">
        <v>2952</v>
      </c>
      <c r="B707" s="1477" t="s">
        <v>490</v>
      </c>
      <c r="C707" s="2046">
        <v>5</v>
      </c>
      <c r="D707" s="2046">
        <v>2</v>
      </c>
      <c r="E707" s="2039" t="s">
        <v>520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989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/>
      <c r="B710" s="1477"/>
      <c r="C710" s="2046"/>
      <c r="D710" s="2046"/>
      <c r="E710" s="2039" t="s">
        <v>1006</v>
      </c>
      <c r="F710" s="2039"/>
      <c r="G710" s="2040"/>
      <c r="H710" s="2040"/>
      <c r="I710" s="2040"/>
    </row>
    <row r="711" spans="1:9" ht="9.75" hidden="1" customHeight="1">
      <c r="A711" s="2038">
        <v>2960</v>
      </c>
      <c r="B711" s="1490" t="s">
        <v>490</v>
      </c>
      <c r="C711" s="2032">
        <v>6</v>
      </c>
      <c r="D711" s="2032">
        <v>0</v>
      </c>
      <c r="E711" s="2041" t="s">
        <v>521</v>
      </c>
      <c r="F711" s="2041"/>
      <c r="G711" s="2040"/>
      <c r="H711" s="2040"/>
      <c r="I711" s="2040"/>
    </row>
    <row r="712" spans="1:9" s="2044" customFormat="1" ht="9.75" hidden="1" customHeight="1">
      <c r="A712" s="2038"/>
      <c r="B712" s="1490"/>
      <c r="C712" s="2032"/>
      <c r="D712" s="2032"/>
      <c r="E712" s="2039" t="s">
        <v>194</v>
      </c>
      <c r="F712" s="2039"/>
      <c r="G712" s="2045"/>
      <c r="H712" s="2045"/>
      <c r="I712" s="2045"/>
    </row>
    <row r="713" spans="1:9" ht="9.75" hidden="1" customHeight="1">
      <c r="A713" s="2038">
        <v>2961</v>
      </c>
      <c r="B713" s="1477" t="s">
        <v>490</v>
      </c>
      <c r="C713" s="2046">
        <v>6</v>
      </c>
      <c r="D713" s="2046">
        <v>1</v>
      </c>
      <c r="E713" s="2039" t="s">
        <v>521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989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/>
      <c r="B716" s="1477"/>
      <c r="C716" s="2046"/>
      <c r="D716" s="2046"/>
      <c r="E716" s="2039" t="s">
        <v>1006</v>
      </c>
      <c r="F716" s="2039"/>
      <c r="G716" s="2040"/>
      <c r="H716" s="2040"/>
      <c r="I716" s="2040"/>
    </row>
    <row r="717" spans="1:9" ht="9.75" hidden="1" customHeight="1">
      <c r="A717" s="2038">
        <v>2970</v>
      </c>
      <c r="B717" s="1490" t="s">
        <v>490</v>
      </c>
      <c r="C717" s="2032">
        <v>7</v>
      </c>
      <c r="D717" s="2032">
        <v>0</v>
      </c>
      <c r="E717" s="2041" t="s">
        <v>524</v>
      </c>
      <c r="F717" s="2041"/>
      <c r="G717" s="2040"/>
      <c r="H717" s="2040"/>
      <c r="I717" s="2040"/>
    </row>
    <row r="718" spans="1:9" s="2044" customFormat="1" ht="9.75" hidden="1" customHeight="1">
      <c r="A718" s="2038"/>
      <c r="B718" s="1490"/>
      <c r="C718" s="2032"/>
      <c r="D718" s="2032"/>
      <c r="E718" s="2039" t="s">
        <v>194</v>
      </c>
      <c r="F718" s="2039"/>
      <c r="G718" s="2045"/>
      <c r="H718" s="2045"/>
      <c r="I718" s="2045"/>
    </row>
    <row r="719" spans="1:9" ht="9.75" hidden="1" customHeight="1">
      <c r="A719" s="2038">
        <v>2971</v>
      </c>
      <c r="B719" s="1477" t="s">
        <v>490</v>
      </c>
      <c r="C719" s="2046">
        <v>7</v>
      </c>
      <c r="D719" s="2046">
        <v>1</v>
      </c>
      <c r="E719" s="2039" t="s">
        <v>524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989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/>
      <c r="B722" s="1477"/>
      <c r="C722" s="2046"/>
      <c r="D722" s="2046"/>
      <c r="E722" s="2039" t="s">
        <v>1006</v>
      </c>
      <c r="F722" s="2039"/>
      <c r="G722" s="2040"/>
      <c r="H722" s="2040"/>
      <c r="I722" s="2040"/>
    </row>
    <row r="723" spans="1:9" ht="9.75" hidden="1" customHeight="1">
      <c r="A723" s="2038">
        <v>2980</v>
      </c>
      <c r="B723" s="1490" t="s">
        <v>490</v>
      </c>
      <c r="C723" s="2032">
        <v>8</v>
      </c>
      <c r="D723" s="2032">
        <v>0</v>
      </c>
      <c r="E723" s="2041" t="s">
        <v>527</v>
      </c>
      <c r="F723" s="2041"/>
      <c r="G723" s="2040"/>
      <c r="H723" s="2040"/>
      <c r="I723" s="2040"/>
    </row>
    <row r="724" spans="1:9" s="2044" customFormat="1" ht="9.75" hidden="1" customHeight="1">
      <c r="A724" s="2038"/>
      <c r="B724" s="1490"/>
      <c r="C724" s="2032"/>
      <c r="D724" s="2032"/>
      <c r="E724" s="2039" t="s">
        <v>194</v>
      </c>
      <c r="F724" s="2039"/>
      <c r="G724" s="2045"/>
      <c r="H724" s="2045"/>
      <c r="I724" s="2045"/>
    </row>
    <row r="725" spans="1:9" ht="9.75" hidden="1" customHeight="1">
      <c r="A725" s="2038">
        <v>2981</v>
      </c>
      <c r="B725" s="1477" t="s">
        <v>490</v>
      </c>
      <c r="C725" s="2046">
        <v>8</v>
      </c>
      <c r="D725" s="2046">
        <v>1</v>
      </c>
      <c r="E725" s="2039" t="s">
        <v>527</v>
      </c>
      <c r="F725" s="2039"/>
      <c r="G725" s="2040"/>
      <c r="H725" s="2040"/>
      <c r="I725" s="2040"/>
    </row>
    <row r="726" spans="1:9" ht="9.75" hidden="1" customHeight="1">
      <c r="A726" s="2038"/>
      <c r="B726" s="1477"/>
      <c r="C726" s="2046"/>
      <c r="D726" s="2046"/>
      <c r="E726" s="2039" t="s">
        <v>989</v>
      </c>
      <c r="F726" s="2039"/>
      <c r="G726" s="2040"/>
      <c r="H726" s="2040"/>
      <c r="I726" s="2040"/>
    </row>
    <row r="727" spans="1:9" ht="20.25" customHeight="1">
      <c r="A727" s="2038"/>
      <c r="B727" s="1477"/>
      <c r="C727" s="2046"/>
      <c r="D727" s="2046"/>
      <c r="E727" s="2039" t="s">
        <v>1007</v>
      </c>
      <c r="F727" s="2039">
        <v>5134</v>
      </c>
      <c r="G727" s="2040">
        <f>H727+I727</f>
        <v>180</v>
      </c>
      <c r="H727" s="2040"/>
      <c r="I727" s="2040">
        <f>'[9]yndam arvest erash'!F150</f>
        <v>180</v>
      </c>
    </row>
    <row r="728" spans="1:9" ht="9.75" customHeight="1">
      <c r="A728" s="2038"/>
      <c r="B728" s="1477"/>
      <c r="C728" s="2046"/>
      <c r="D728" s="2046"/>
      <c r="E728" s="2039" t="s">
        <v>1006</v>
      </c>
      <c r="F728" s="2039"/>
      <c r="G728" s="2040"/>
      <c r="H728" s="2040"/>
      <c r="I728" s="2040"/>
    </row>
    <row r="729" spans="1:9" ht="18.75" customHeight="1">
      <c r="A729" s="2038"/>
      <c r="B729" s="1477"/>
      <c r="C729" s="2046"/>
      <c r="D729" s="2046"/>
      <c r="E729" s="2039" t="s">
        <v>1011</v>
      </c>
      <c r="F729" s="2039">
        <v>4657</v>
      </c>
      <c r="G729" s="2040">
        <f>H729+I729</f>
        <v>0</v>
      </c>
      <c r="H729" s="2040">
        <f>'[9]yndam arvest erash'!F113</f>
        <v>0</v>
      </c>
      <c r="I729" s="2040"/>
    </row>
    <row r="730" spans="1:9" s="2036" customFormat="1" ht="39" customHeight="1">
      <c r="A730" s="2031">
        <v>3000</v>
      </c>
      <c r="B730" s="1490" t="s">
        <v>529</v>
      </c>
      <c r="C730" s="2032">
        <v>0</v>
      </c>
      <c r="D730" s="2032">
        <v>0</v>
      </c>
      <c r="E730" s="2033" t="s">
        <v>1046</v>
      </c>
      <c r="F730" s="2033"/>
      <c r="G730" s="2047">
        <f>H730+I730</f>
        <v>5300</v>
      </c>
      <c r="H730" s="2061">
        <f>H732+H742+H748+H751+H757+H763+H769+H777+H781</f>
        <v>5300</v>
      </c>
      <c r="I730" s="2061">
        <f>I732+I742+I748+I751+I757+I763+I769+I777+I781</f>
        <v>0</v>
      </c>
    </row>
    <row r="731" spans="1:9" ht="11.25" customHeight="1">
      <c r="A731" s="2038"/>
      <c r="B731" s="1490"/>
      <c r="C731" s="2032"/>
      <c r="D731" s="2032"/>
      <c r="E731" s="2039" t="s">
        <v>191</v>
      </c>
      <c r="F731" s="2039"/>
      <c r="G731" s="2047"/>
      <c r="H731" s="2047"/>
      <c r="I731" s="2047"/>
    </row>
    <row r="732" spans="1:9" ht="15.75" hidden="1">
      <c r="A732" s="2038">
        <v>3010</v>
      </c>
      <c r="B732" s="1490" t="s">
        <v>529</v>
      </c>
      <c r="C732" s="2032">
        <v>1</v>
      </c>
      <c r="D732" s="2032">
        <v>0</v>
      </c>
      <c r="E732" s="2041" t="s">
        <v>533</v>
      </c>
      <c r="F732" s="2041"/>
      <c r="G732" s="2047">
        <f>H732+I732</f>
        <v>0</v>
      </c>
      <c r="H732" s="2047">
        <f>H734+H738</f>
        <v>0</v>
      </c>
      <c r="I732" s="2047"/>
    </row>
    <row r="733" spans="1:9" s="2044" customFormat="1" ht="10.5" hidden="1" customHeight="1">
      <c r="A733" s="2038"/>
      <c r="B733" s="1490"/>
      <c r="C733" s="2032"/>
      <c r="D733" s="2032"/>
      <c r="E733" s="2039" t="s">
        <v>194</v>
      </c>
      <c r="F733" s="2039"/>
      <c r="G733" s="2042"/>
      <c r="H733" s="2042"/>
      <c r="I733" s="2042"/>
    </row>
    <row r="734" spans="1:9" ht="15.75" hidden="1">
      <c r="A734" s="2038">
        <v>3011</v>
      </c>
      <c r="B734" s="1477" t="s">
        <v>529</v>
      </c>
      <c r="C734" s="2046">
        <v>1</v>
      </c>
      <c r="D734" s="2046">
        <v>1</v>
      </c>
      <c r="E734" s="2039" t="s">
        <v>535</v>
      </c>
      <c r="F734" s="2039"/>
      <c r="G734" s="2047"/>
      <c r="H734" s="2047"/>
      <c r="I734" s="2047"/>
    </row>
    <row r="735" spans="1:9" ht="40.5" hidden="1">
      <c r="A735" s="2038"/>
      <c r="B735" s="1477"/>
      <c r="C735" s="2046"/>
      <c r="D735" s="2046"/>
      <c r="E735" s="2039" t="s">
        <v>989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/>
      <c r="B737" s="1477"/>
      <c r="C737" s="2046"/>
      <c r="D737" s="2046"/>
      <c r="E737" s="2039" t="s">
        <v>1006</v>
      </c>
      <c r="F737" s="2039"/>
      <c r="G737" s="2047"/>
      <c r="H737" s="2047"/>
      <c r="I737" s="2047"/>
    </row>
    <row r="738" spans="1:9" ht="15.75" hidden="1">
      <c r="A738" s="2038">
        <v>3012</v>
      </c>
      <c r="B738" s="1477" t="s">
        <v>529</v>
      </c>
      <c r="C738" s="2046">
        <v>1</v>
      </c>
      <c r="D738" s="2046">
        <v>2</v>
      </c>
      <c r="E738" s="2039" t="s">
        <v>536</v>
      </c>
      <c r="F738" s="2039"/>
      <c r="G738" s="2047"/>
      <c r="H738" s="2047"/>
      <c r="I738" s="2047"/>
    </row>
    <row r="739" spans="1:9" ht="40.5" hidden="1">
      <c r="A739" s="2038"/>
      <c r="B739" s="1477"/>
      <c r="C739" s="2046"/>
      <c r="D739" s="2046"/>
      <c r="E739" s="2039" t="s">
        <v>989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.75" hidden="1">
      <c r="A741" s="2038"/>
      <c r="B741" s="1477"/>
      <c r="C741" s="2046"/>
      <c r="D741" s="2046"/>
      <c r="E741" s="2039" t="s">
        <v>1006</v>
      </c>
      <c r="F741" s="2039"/>
      <c r="G741" s="2047"/>
      <c r="H741" s="2047"/>
      <c r="I741" s="2047"/>
    </row>
    <row r="742" spans="1:9" ht="15" hidden="1" customHeight="1">
      <c r="A742" s="2038">
        <v>3020</v>
      </c>
      <c r="B742" s="1490" t="s">
        <v>529</v>
      </c>
      <c r="C742" s="2032">
        <v>2</v>
      </c>
      <c r="D742" s="2032">
        <v>0</v>
      </c>
      <c r="E742" s="2041" t="s">
        <v>538</v>
      </c>
      <c r="F742" s="2041"/>
      <c r="G742" s="2047">
        <f>H742+I742</f>
        <v>0</v>
      </c>
      <c r="H742" s="2047">
        <f>H744</f>
        <v>0</v>
      </c>
      <c r="I742" s="2047"/>
    </row>
    <row r="743" spans="1:9" s="2044" customFormat="1" ht="10.5" hidden="1" customHeight="1">
      <c r="A743" s="2038"/>
      <c r="B743" s="1490"/>
      <c r="C743" s="2032"/>
      <c r="D743" s="2032"/>
      <c r="E743" s="2039" t="s">
        <v>194</v>
      </c>
      <c r="F743" s="2039"/>
      <c r="G743" s="2042"/>
      <c r="H743" s="2042"/>
      <c r="I743" s="2042"/>
    </row>
    <row r="744" spans="1:9" ht="15.75" hidden="1">
      <c r="A744" s="2038">
        <v>3021</v>
      </c>
      <c r="B744" s="1477" t="s">
        <v>529</v>
      </c>
      <c r="C744" s="2046">
        <v>2</v>
      </c>
      <c r="D744" s="2046">
        <v>1</v>
      </c>
      <c r="E744" s="2039" t="s">
        <v>538</v>
      </c>
      <c r="F744" s="2039"/>
      <c r="G744" s="2047"/>
      <c r="H744" s="2047"/>
      <c r="I744" s="2047"/>
    </row>
    <row r="745" spans="1:9" ht="40.5" hidden="1">
      <c r="A745" s="2038"/>
      <c r="B745" s="1477"/>
      <c r="C745" s="2046"/>
      <c r="D745" s="2046"/>
      <c r="E745" s="2039" t="s">
        <v>989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/>
      <c r="B747" s="1477"/>
      <c r="C747" s="2046"/>
      <c r="D747" s="2046"/>
      <c r="E747" s="2039" t="s">
        <v>1006</v>
      </c>
      <c r="F747" s="2039"/>
      <c r="G747" s="2047"/>
      <c r="H747" s="2047"/>
      <c r="I747" s="2047"/>
    </row>
    <row r="748" spans="1:9" ht="15.75" hidden="1">
      <c r="A748" s="2038">
        <v>3030</v>
      </c>
      <c r="B748" s="1490" t="s">
        <v>529</v>
      </c>
      <c r="C748" s="2032">
        <v>3</v>
      </c>
      <c r="D748" s="2032">
        <v>0</v>
      </c>
      <c r="E748" s="2041" t="s">
        <v>541</v>
      </c>
      <c r="F748" s="2041"/>
      <c r="G748" s="2047">
        <f>H748+I748</f>
        <v>0</v>
      </c>
      <c r="H748" s="2047">
        <f>H750</f>
        <v>0</v>
      </c>
      <c r="I748" s="2047"/>
    </row>
    <row r="749" spans="1:9" s="2044" customFormat="1" ht="10.5" hidden="1" customHeight="1">
      <c r="A749" s="2038"/>
      <c r="B749" s="1490"/>
      <c r="C749" s="2032"/>
      <c r="D749" s="2032"/>
      <c r="E749" s="2039" t="s">
        <v>194</v>
      </c>
      <c r="F749" s="2039"/>
      <c r="G749" s="2042"/>
      <c r="H749" s="2042"/>
      <c r="I749" s="2042"/>
    </row>
    <row r="750" spans="1:9" s="2044" customFormat="1" ht="10.5" hidden="1" customHeight="1">
      <c r="A750" s="2038">
        <v>3031</v>
      </c>
      <c r="B750" s="1477" t="s">
        <v>529</v>
      </c>
      <c r="C750" s="2046">
        <v>3</v>
      </c>
      <c r="D750" s="2046">
        <v>1</v>
      </c>
      <c r="E750" s="2039" t="s">
        <v>541</v>
      </c>
      <c r="F750" s="2039"/>
      <c r="G750" s="2042"/>
      <c r="H750" s="2042"/>
      <c r="I750" s="2042"/>
    </row>
    <row r="751" spans="1:9" ht="15.75" hidden="1">
      <c r="A751" s="2038">
        <v>3040</v>
      </c>
      <c r="B751" s="1490" t="s">
        <v>529</v>
      </c>
      <c r="C751" s="2032">
        <v>4</v>
      </c>
      <c r="D751" s="2032">
        <v>0</v>
      </c>
      <c r="E751" s="2041" t="s">
        <v>544</v>
      </c>
      <c r="F751" s="2041"/>
      <c r="G751" s="2047">
        <f>H751+I751</f>
        <v>0</v>
      </c>
      <c r="H751" s="2047">
        <f>H753</f>
        <v>0</v>
      </c>
      <c r="I751" s="2047"/>
    </row>
    <row r="752" spans="1:9" s="2044" customFormat="1" ht="10.5" hidden="1" customHeight="1">
      <c r="A752" s="2038"/>
      <c r="B752" s="1490"/>
      <c r="C752" s="2032"/>
      <c r="D752" s="2032"/>
      <c r="E752" s="2039" t="s">
        <v>194</v>
      </c>
      <c r="F752" s="2039"/>
      <c r="G752" s="2042"/>
      <c r="H752" s="2042"/>
      <c r="I752" s="2042"/>
    </row>
    <row r="753" spans="1:9" ht="15.75" hidden="1">
      <c r="A753" s="2038">
        <v>3041</v>
      </c>
      <c r="B753" s="1477" t="s">
        <v>529</v>
      </c>
      <c r="C753" s="2046">
        <v>4</v>
      </c>
      <c r="D753" s="2046">
        <v>1</v>
      </c>
      <c r="E753" s="2039" t="s">
        <v>544</v>
      </c>
      <c r="F753" s="2039"/>
      <c r="G753" s="2047"/>
      <c r="H753" s="2047"/>
      <c r="I753" s="2047"/>
    </row>
    <row r="754" spans="1:9" ht="40.5" hidden="1">
      <c r="A754" s="2038"/>
      <c r="B754" s="1477"/>
      <c r="C754" s="2046"/>
      <c r="D754" s="2046"/>
      <c r="E754" s="2039" t="s">
        <v>989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/>
      <c r="B756" s="1477"/>
      <c r="C756" s="2046"/>
      <c r="D756" s="2046"/>
      <c r="E756" s="2039" t="s">
        <v>1006</v>
      </c>
      <c r="F756" s="2039"/>
      <c r="G756" s="2047"/>
      <c r="H756" s="2047"/>
      <c r="I756" s="2047"/>
    </row>
    <row r="757" spans="1:9" ht="15.75" hidden="1">
      <c r="A757" s="2038">
        <v>3050</v>
      </c>
      <c r="B757" s="1490" t="s">
        <v>529</v>
      </c>
      <c r="C757" s="2032">
        <v>5</v>
      </c>
      <c r="D757" s="2032">
        <v>0</v>
      </c>
      <c r="E757" s="2041" t="s">
        <v>546</v>
      </c>
      <c r="F757" s="2041"/>
      <c r="G757" s="2047">
        <f>H757+I757</f>
        <v>0</v>
      </c>
      <c r="H757" s="2047">
        <f>H759</f>
        <v>0</v>
      </c>
      <c r="I757" s="2047"/>
    </row>
    <row r="758" spans="1:9" s="2044" customFormat="1" ht="10.5" hidden="1" customHeight="1">
      <c r="A758" s="2038"/>
      <c r="B758" s="1490"/>
      <c r="C758" s="2032"/>
      <c r="D758" s="2032"/>
      <c r="E758" s="2039" t="s">
        <v>194</v>
      </c>
      <c r="F758" s="2039"/>
      <c r="G758" s="2042"/>
      <c r="H758" s="2042"/>
      <c r="I758" s="2042"/>
    </row>
    <row r="759" spans="1:9" ht="15.75" hidden="1">
      <c r="A759" s="2038">
        <v>3051</v>
      </c>
      <c r="B759" s="1477" t="s">
        <v>529</v>
      </c>
      <c r="C759" s="2046">
        <v>5</v>
      </c>
      <c r="D759" s="2046">
        <v>1</v>
      </c>
      <c r="E759" s="2039" t="s">
        <v>546</v>
      </c>
      <c r="F759" s="2039"/>
      <c r="G759" s="2047"/>
      <c r="H759" s="2047"/>
      <c r="I759" s="2047"/>
    </row>
    <row r="760" spans="1:9" ht="13.5" hidden="1" customHeight="1">
      <c r="A760" s="2038"/>
      <c r="B760" s="1477"/>
      <c r="C760" s="2046"/>
      <c r="D760" s="2046"/>
      <c r="E760" s="2039" t="s">
        <v>989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/>
      <c r="B762" s="1477"/>
      <c r="C762" s="2046"/>
      <c r="D762" s="2046"/>
      <c r="E762" s="2039" t="s">
        <v>1006</v>
      </c>
      <c r="F762" s="2039"/>
      <c r="G762" s="2047"/>
      <c r="H762" s="2047"/>
      <c r="I762" s="2047"/>
    </row>
    <row r="763" spans="1:9" ht="15.75" hidden="1">
      <c r="A763" s="2038">
        <v>3060</v>
      </c>
      <c r="B763" s="1490" t="s">
        <v>529</v>
      </c>
      <c r="C763" s="2032">
        <v>6</v>
      </c>
      <c r="D763" s="2032">
        <v>0</v>
      </c>
      <c r="E763" s="2041" t="s">
        <v>549</v>
      </c>
      <c r="F763" s="2041"/>
      <c r="G763" s="2047">
        <f>H763+I763</f>
        <v>0</v>
      </c>
      <c r="H763" s="2047">
        <f>H765</f>
        <v>0</v>
      </c>
      <c r="I763" s="2047"/>
    </row>
    <row r="764" spans="1:9" s="2044" customFormat="1" ht="10.5" hidden="1" customHeight="1">
      <c r="A764" s="2038"/>
      <c r="B764" s="1490"/>
      <c r="C764" s="2032"/>
      <c r="D764" s="2032"/>
      <c r="E764" s="2039" t="s">
        <v>194</v>
      </c>
      <c r="F764" s="2039"/>
      <c r="G764" s="2042"/>
      <c r="H764" s="2042"/>
      <c r="I764" s="2042"/>
    </row>
    <row r="765" spans="1:9" ht="15.75" hidden="1">
      <c r="A765" s="2038">
        <v>3061</v>
      </c>
      <c r="B765" s="1477" t="s">
        <v>529</v>
      </c>
      <c r="C765" s="2046">
        <v>6</v>
      </c>
      <c r="D765" s="2046">
        <v>1</v>
      </c>
      <c r="E765" s="2039" t="s">
        <v>549</v>
      </c>
      <c r="F765" s="2039"/>
      <c r="G765" s="2047"/>
      <c r="H765" s="2047"/>
      <c r="I765" s="2047"/>
    </row>
    <row r="766" spans="1:9" ht="40.5" hidden="1">
      <c r="A766" s="2038"/>
      <c r="B766" s="1477"/>
      <c r="C766" s="2046"/>
      <c r="D766" s="2046"/>
      <c r="E766" s="2039" t="s">
        <v>989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15.75" hidden="1">
      <c r="A768" s="2038"/>
      <c r="B768" s="1477"/>
      <c r="C768" s="2046"/>
      <c r="D768" s="2046"/>
      <c r="E768" s="2039" t="s">
        <v>1006</v>
      </c>
      <c r="F768" s="2039"/>
      <c r="G768" s="2047"/>
      <c r="H768" s="2047"/>
      <c r="I768" s="2047"/>
    </row>
    <row r="769" spans="1:9" ht="27">
      <c r="A769" s="2038">
        <v>3070</v>
      </c>
      <c r="B769" s="1490" t="s">
        <v>529</v>
      </c>
      <c r="C769" s="2032">
        <v>7</v>
      </c>
      <c r="D769" s="2032">
        <v>0</v>
      </c>
      <c r="E769" s="2041" t="s">
        <v>551</v>
      </c>
      <c r="F769" s="2041"/>
      <c r="G769" s="2047">
        <f>H769+I769</f>
        <v>5300</v>
      </c>
      <c r="H769" s="2047">
        <f>H771</f>
        <v>5300</v>
      </c>
      <c r="I769" s="2047"/>
    </row>
    <row r="770" spans="1:9" s="2044" customFormat="1" ht="10.5" customHeight="1">
      <c r="A770" s="2038"/>
      <c r="B770" s="1490"/>
      <c r="C770" s="2032"/>
      <c r="D770" s="2032"/>
      <c r="E770" s="2039" t="s">
        <v>194</v>
      </c>
      <c r="F770" s="2039"/>
      <c r="G770" s="2042"/>
      <c r="H770" s="2042"/>
      <c r="I770" s="2042"/>
    </row>
    <row r="771" spans="1:9" ht="27">
      <c r="A771" s="2038">
        <v>3071</v>
      </c>
      <c r="B771" s="1477" t="s">
        <v>529</v>
      </c>
      <c r="C771" s="2046">
        <v>7</v>
      </c>
      <c r="D771" s="2046">
        <v>1</v>
      </c>
      <c r="E771" s="2039" t="s">
        <v>551</v>
      </c>
      <c r="F771" s="2039"/>
      <c r="G771" s="2047">
        <f>H771+I771</f>
        <v>5300</v>
      </c>
      <c r="H771" s="2047">
        <f>H775+H776+H773+H774</f>
        <v>5300</v>
      </c>
      <c r="I771" s="2047"/>
    </row>
    <row r="772" spans="1:9" ht="20.25" customHeight="1">
      <c r="A772" s="2038"/>
      <c r="B772" s="1477"/>
      <c r="C772" s="2046"/>
      <c r="D772" s="2046"/>
      <c r="E772" s="2039" t="s">
        <v>989</v>
      </c>
      <c r="F772" s="2039"/>
      <c r="G772" s="2047"/>
      <c r="H772" s="2047"/>
      <c r="I772" s="2047"/>
    </row>
    <row r="773" spans="1:9" ht="12.75" customHeight="1">
      <c r="A773" s="2038"/>
      <c r="B773" s="1477"/>
      <c r="C773" s="2046"/>
      <c r="D773" s="2046"/>
      <c r="E773" s="2039" t="s">
        <v>997</v>
      </c>
      <c r="F773" s="2039">
        <v>4239</v>
      </c>
      <c r="G773" s="2047">
        <f>H773+I773</f>
        <v>1000</v>
      </c>
      <c r="H773" s="2047">
        <f>'[9]soc ogn'!F62</f>
        <v>1000</v>
      </c>
      <c r="I773" s="2047"/>
    </row>
    <row r="774" spans="1:9" ht="12.75" customHeight="1">
      <c r="A774" s="2038"/>
      <c r="B774" s="1477"/>
      <c r="C774" s="2046"/>
      <c r="D774" s="2046"/>
      <c r="E774" s="2039" t="s">
        <v>1047</v>
      </c>
      <c r="F774" s="2039">
        <v>4267</v>
      </c>
      <c r="G774" s="2047">
        <f>H774+I774</f>
        <v>0</v>
      </c>
      <c r="H774" s="2047">
        <f>'[9]soc ogn'!F75</f>
        <v>0</v>
      </c>
      <c r="I774" s="2047"/>
    </row>
    <row r="775" spans="1:9" ht="12" customHeight="1">
      <c r="A775" s="2038"/>
      <c r="B775" s="1477"/>
      <c r="C775" s="2046"/>
      <c r="D775" s="2046"/>
      <c r="E775" s="2039" t="s">
        <v>1035</v>
      </c>
      <c r="F775" s="2039">
        <v>4729</v>
      </c>
      <c r="G775" s="2047">
        <f>H775+I775</f>
        <v>4300</v>
      </c>
      <c r="H775" s="2047">
        <f>'[9]soc ogn'!F127</f>
        <v>4300</v>
      </c>
      <c r="I775" s="2047"/>
    </row>
    <row r="776" spans="1:9" ht="24.75" hidden="1" customHeight="1">
      <c r="A776" s="2038"/>
      <c r="B776" s="1477"/>
      <c r="C776" s="2046"/>
      <c r="D776" s="2046"/>
      <c r="E776" s="2039" t="s">
        <v>1048</v>
      </c>
      <c r="F776" s="2039">
        <v>4819</v>
      </c>
      <c r="G776" s="2040">
        <f>H776+I776</f>
        <v>0</v>
      </c>
      <c r="H776" s="2040">
        <f>'[9]nvir. b`h'!F133</f>
        <v>0</v>
      </c>
      <c r="I776" s="2040"/>
    </row>
    <row r="777" spans="1:9" ht="16.5" hidden="1" customHeight="1">
      <c r="A777" s="2038">
        <v>3080</v>
      </c>
      <c r="B777" s="1490" t="s">
        <v>529</v>
      </c>
      <c r="C777" s="2032">
        <v>8</v>
      </c>
      <c r="D777" s="2032">
        <v>0</v>
      </c>
      <c r="E777" s="2041" t="s">
        <v>553</v>
      </c>
      <c r="F777" s="2041"/>
      <c r="G777" s="2040">
        <f>H777+I777</f>
        <v>0</v>
      </c>
      <c r="H777" s="2040">
        <f>H779</f>
        <v>0</v>
      </c>
      <c r="I777" s="2040"/>
    </row>
    <row r="778" spans="1:9" s="2044" customFormat="1" ht="16.5" hidden="1" customHeight="1">
      <c r="A778" s="2038"/>
      <c r="B778" s="1490"/>
      <c r="C778" s="2032"/>
      <c r="D778" s="2032"/>
      <c r="E778" s="2039" t="s">
        <v>194</v>
      </c>
      <c r="F778" s="2039"/>
      <c r="G778" s="2045"/>
      <c r="H778" s="2045"/>
      <c r="I778" s="2045"/>
    </row>
    <row r="779" spans="1:9" ht="16.5" hidden="1" customHeight="1">
      <c r="A779" s="2038">
        <v>3081</v>
      </c>
      <c r="B779" s="1477" t="s">
        <v>529</v>
      </c>
      <c r="C779" s="2046">
        <v>8</v>
      </c>
      <c r="D779" s="2046">
        <v>1</v>
      </c>
      <c r="E779" s="2039" t="s">
        <v>553</v>
      </c>
      <c r="F779" s="2039"/>
      <c r="G779" s="2040"/>
      <c r="H779" s="2040"/>
      <c r="I779" s="2040"/>
    </row>
    <row r="780" spans="1:9" s="2044" customFormat="1" ht="16.5" hidden="1" customHeight="1">
      <c r="A780" s="2038"/>
      <c r="B780" s="1490"/>
      <c r="C780" s="2032"/>
      <c r="D780" s="2032"/>
      <c r="E780" s="2039" t="s">
        <v>194</v>
      </c>
      <c r="F780" s="2039"/>
      <c r="G780" s="2045"/>
      <c r="H780" s="2045"/>
      <c r="I780" s="2045"/>
    </row>
    <row r="781" spans="1:9" ht="16.5" hidden="1" customHeight="1">
      <c r="A781" s="2038">
        <v>3090</v>
      </c>
      <c r="B781" s="1490" t="s">
        <v>529</v>
      </c>
      <c r="C781" s="2071">
        <v>9</v>
      </c>
      <c r="D781" s="2032">
        <v>0</v>
      </c>
      <c r="E781" s="2041" t="s">
        <v>557</v>
      </c>
      <c r="F781" s="2041"/>
      <c r="G781" s="2040">
        <f>H781+I781</f>
        <v>0</v>
      </c>
      <c r="H781" s="2040">
        <f>H783+H787</f>
        <v>0</v>
      </c>
      <c r="I781" s="2040"/>
    </row>
    <row r="782" spans="1:9" s="2044" customFormat="1" ht="16.5" hidden="1" customHeight="1">
      <c r="A782" s="2038"/>
      <c r="B782" s="1490"/>
      <c r="C782" s="2032"/>
      <c r="D782" s="2032"/>
      <c r="E782" s="2039" t="s">
        <v>194</v>
      </c>
      <c r="F782" s="2039"/>
      <c r="G782" s="2045"/>
      <c r="H782" s="2045"/>
      <c r="I782" s="2045"/>
    </row>
    <row r="783" spans="1:9" ht="16.5" hidden="1" customHeight="1">
      <c r="A783" s="2038">
        <v>3091</v>
      </c>
      <c r="B783" s="1477" t="s">
        <v>529</v>
      </c>
      <c r="C783" s="2031">
        <v>9</v>
      </c>
      <c r="D783" s="2046">
        <v>1</v>
      </c>
      <c r="E783" s="2039" t="s">
        <v>557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989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/>
      <c r="B786" s="1477"/>
      <c r="C786" s="2046"/>
      <c r="D786" s="2046"/>
      <c r="E786" s="2039" t="s">
        <v>1006</v>
      </c>
      <c r="F786" s="2039"/>
      <c r="G786" s="2040"/>
      <c r="H786" s="2040"/>
      <c r="I786" s="2040"/>
    </row>
    <row r="787" spans="1:9" ht="16.5" hidden="1" customHeight="1">
      <c r="A787" s="2038">
        <v>3092</v>
      </c>
      <c r="B787" s="1477" t="s">
        <v>529</v>
      </c>
      <c r="C787" s="2031">
        <v>9</v>
      </c>
      <c r="D787" s="2046">
        <v>2</v>
      </c>
      <c r="E787" s="2039" t="s">
        <v>559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989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ht="16.5" hidden="1" customHeight="1">
      <c r="A790" s="2038"/>
      <c r="B790" s="1477"/>
      <c r="C790" s="2046"/>
      <c r="D790" s="2046"/>
      <c r="E790" s="2039" t="s">
        <v>1006</v>
      </c>
      <c r="F790" s="2039"/>
      <c r="G790" s="2040"/>
      <c r="H790" s="2040"/>
      <c r="I790" s="2040"/>
    </row>
    <row r="791" spans="1:9" s="2036" customFormat="1" ht="15" customHeight="1">
      <c r="A791" s="2031">
        <v>3100</v>
      </c>
      <c r="B791" s="1490" t="s">
        <v>561</v>
      </c>
      <c r="C791" s="1490" t="s">
        <v>188</v>
      </c>
      <c r="D791" s="1490" t="s">
        <v>188</v>
      </c>
      <c r="E791" s="2072" t="s">
        <v>1049</v>
      </c>
      <c r="F791" s="2072"/>
      <c r="G791" s="2047">
        <f>H791+I791-[9]ekamut!F124</f>
        <v>3000</v>
      </c>
      <c r="H791" s="2034">
        <f>H793</f>
        <v>150000</v>
      </c>
      <c r="I791" s="2034"/>
    </row>
    <row r="792" spans="1:9" ht="15.75" customHeight="1">
      <c r="A792" s="2038"/>
      <c r="B792" s="1490"/>
      <c r="C792" s="2032"/>
      <c r="D792" s="2032"/>
      <c r="E792" s="2039" t="s">
        <v>191</v>
      </c>
      <c r="F792" s="2039"/>
      <c r="G792" s="2047"/>
      <c r="H792" s="2047"/>
      <c r="I792" s="2047"/>
    </row>
    <row r="793" spans="1:9" ht="13.5" customHeight="1">
      <c r="A793" s="2038">
        <v>3110</v>
      </c>
      <c r="B793" s="2073" t="s">
        <v>561</v>
      </c>
      <c r="C793" s="2073" t="s">
        <v>13</v>
      </c>
      <c r="D793" s="2073" t="s">
        <v>188</v>
      </c>
      <c r="E793" s="2058" t="s">
        <v>563</v>
      </c>
      <c r="F793" s="2058"/>
      <c r="G793" s="1577">
        <f>H793+I793-[9]ekamut!F124</f>
        <v>3000</v>
      </c>
      <c r="H793" s="2047">
        <f>H795</f>
        <v>150000</v>
      </c>
      <c r="I793" s="2047">
        <f>I795</f>
        <v>0</v>
      </c>
    </row>
    <row r="794" spans="1:9" s="2044" customFormat="1" ht="15.75">
      <c r="A794" s="2038"/>
      <c r="B794" s="1490"/>
      <c r="C794" s="2032"/>
      <c r="D794" s="2032"/>
      <c r="E794" s="2039" t="s">
        <v>194</v>
      </c>
      <c r="F794" s="2039"/>
      <c r="G794" s="2042"/>
      <c r="H794" s="2042"/>
      <c r="I794" s="2042"/>
    </row>
    <row r="795" spans="1:9" ht="15.75">
      <c r="A795" s="2038">
        <v>3112</v>
      </c>
      <c r="B795" s="2073" t="s">
        <v>561</v>
      </c>
      <c r="C795" s="2073" t="s">
        <v>13</v>
      </c>
      <c r="D795" s="2073" t="s">
        <v>182</v>
      </c>
      <c r="E795" s="2059" t="s">
        <v>564</v>
      </c>
      <c r="F795" s="2059"/>
      <c r="G795" s="2047">
        <f>H795+I795-[9]ekamut!F124</f>
        <v>3000</v>
      </c>
      <c r="H795" s="2047">
        <f>H797</f>
        <v>150000</v>
      </c>
      <c r="I795" s="2047">
        <f>I797</f>
        <v>0</v>
      </c>
    </row>
    <row r="796" spans="1:9" ht="12.75" customHeight="1">
      <c r="A796" s="2038"/>
      <c r="B796" s="1477"/>
      <c r="C796" s="2046"/>
      <c r="D796" s="2046"/>
      <c r="E796" s="2053" t="s">
        <v>989</v>
      </c>
      <c r="F796" s="2039"/>
      <c r="G796" s="2047"/>
      <c r="H796" s="2047"/>
      <c r="I796" s="2047"/>
    </row>
    <row r="797" spans="1:9" ht="15" customHeight="1">
      <c r="A797" s="2038"/>
      <c r="B797" s="1477"/>
      <c r="C797" s="2046"/>
      <c r="D797" s="2046"/>
      <c r="E797" s="2039" t="s">
        <v>1050</v>
      </c>
      <c r="F797" s="2039">
        <v>4891</v>
      </c>
      <c r="G797" s="2047">
        <f>H797+I797-[9]ekamut!F124</f>
        <v>3000</v>
      </c>
      <c r="H797" s="2047">
        <f>'[9]gorc caxs'!G307</f>
        <v>150000</v>
      </c>
      <c r="I797" s="2047"/>
    </row>
    <row r="798" spans="1:9" ht="15.75" hidden="1">
      <c r="A798" s="2074"/>
      <c r="B798" s="2075"/>
      <c r="C798" s="2046"/>
      <c r="D798" s="2076"/>
      <c r="E798" s="2077" t="s">
        <v>1006</v>
      </c>
      <c r="F798" s="2077"/>
      <c r="G798" s="2078"/>
      <c r="H798" s="2079"/>
      <c r="I798" s="2080"/>
    </row>
    <row r="799" spans="1:9" ht="17.25" hidden="1" customHeight="1">
      <c r="A799" s="2081"/>
      <c r="B799" s="2082"/>
      <c r="C799" s="2083"/>
      <c r="D799" s="2084"/>
      <c r="E799" s="2085" t="s">
        <v>1006</v>
      </c>
      <c r="F799" s="2086"/>
      <c r="G799" s="2087"/>
      <c r="H799" s="2088"/>
      <c r="I799" s="2089"/>
    </row>
    <row r="800" spans="1:9">
      <c r="B800" s="2091"/>
      <c r="C800" s="2092"/>
      <c r="D800" s="2093"/>
    </row>
    <row r="801" spans="2:6">
      <c r="B801" s="2096"/>
      <c r="C801" s="2092"/>
      <c r="D801" s="2093"/>
    </row>
    <row r="802" spans="2:6">
      <c r="B802" s="2096"/>
      <c r="C802" s="2092"/>
      <c r="D802" s="2093"/>
      <c r="E802" s="2004"/>
      <c r="F802" s="2004"/>
    </row>
    <row r="803" spans="2:6">
      <c r="B803" s="2096"/>
      <c r="C803" s="2097"/>
      <c r="D803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270" t="s">
        <v>687</v>
      </c>
      <c r="B1" s="2270"/>
      <c r="C1" s="2270"/>
      <c r="D1" s="2270"/>
      <c r="E1" s="2270"/>
      <c r="F1" s="2270"/>
    </row>
    <row r="2" spans="1:9" s="1548" customFormat="1" ht="31.5" customHeight="1">
      <c r="A2" s="2258" t="s">
        <v>688</v>
      </c>
      <c r="B2" s="2258"/>
      <c r="C2" s="2258"/>
      <c r="D2" s="2258"/>
      <c r="E2" s="2258"/>
      <c r="F2" s="2258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271" t="s">
        <v>169</v>
      </c>
      <c r="B5" s="1685" t="s">
        <v>690</v>
      </c>
      <c r="C5" s="1686"/>
      <c r="D5" s="2259" t="s">
        <v>572</v>
      </c>
      <c r="E5" s="2261" t="s">
        <v>191</v>
      </c>
      <c r="F5" s="2262"/>
    </row>
    <row r="6" spans="1:9" s="1548" customFormat="1" ht="33" customHeight="1" thickBot="1">
      <c r="A6" s="2272"/>
      <c r="B6" s="1687" t="s">
        <v>691</v>
      </c>
      <c r="C6" s="1688" t="s">
        <v>692</v>
      </c>
      <c r="D6" s="226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E8+F8-[9]ekamut!F124</f>
        <v>2397746.8772999998</v>
      </c>
      <c r="E8" s="1695">
        <f>E10</f>
        <v>1094721.1782999998</v>
      </c>
      <c r="F8" s="1696">
        <f>F10+F171+F206</f>
        <v>1450025.699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E10+F10-[9]ekamut!F124</f>
        <v>947721.1782999998</v>
      </c>
      <c r="E10" s="1706">
        <f>E12+E25+E68+E83+E93+E127+E142</f>
        <v>1094721.1782999998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[9]aparat!F34+'[9]zags '!F34+'[9]վեկտոր պլյուս'!F34+[9]turq!F34+[9]gjuxatntes!F35+'[9]chanap transp'!F34+'[9]transp nax'!F34+'[9]ajl nax'!F34+'[9]tntes harab'!F37+[9]axb!F34+'[9]srgaka mig'!F34+'[9]bnak shin'!F34+[9]lusav!F34+'[9]hangst sport'!F34+'[9]mshak palat'!F34+'[9]mshak kazm'!F34+[9]herutahax!F34+[9]texekat!F34+'[9]yndameny mankap.'!F34+[9]gisherotik!F34+'[9]soc ogn'!F34+'[9]nvir. b`h'!F34+'[9]pah fond '!F34+'[9]yndam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[9]aparat!F35+'[9]zags '!F35+'[9]վեկտոր պլյուս'!F35+[9]turq!F35+[9]gjuxatntes!F36+'[9]chanap transp'!F35+'[9]transp nax'!F35+'[9]ajl nax'!F35+'[9]tntes harab'!F38+[9]axb!F35+'[9]srgaka mig'!F35+'[9]bnak shin'!F35+[9]lusav!F35+'[9]hangst sport'!F35+'[9]kent grad'!F35+'[9]mshak palat'!F35+'[9]mshak kazm'!F35+[9]herutahax!F35+[9]texekat!F35+'[9]yndameny mankap.'!F35+[9]gisherotik!F35+[9]marzadp!F35+'[9]soc ogn'!F35+'[9]nvir. b`h'!F35+'[9]pah fond '!F35+'[9]yndam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[9]aparat!F38+'[9]zags '!F38+'[9]վեկտոր պլյուս'!F38+[9]turq!F38+[9]gjuxatntes!F39+'[9]chanap transp'!F38+'[9]transp nax'!F38+'[9]ajl nax'!F38+'[9]tntes harab'!F41+[9]axb!F38+'[9]srgaka mig'!F38+'[9]bnak shin'!F38+[9]lusav!F38+'[9]hangst sport'!F38+'[9]kent grad'!F38+'[9]mshak palat'!F38+'[9]mshak kazm'!F38+[9]herutahax!F38+[9]texekat!F38+'[9]yndameny mankap.'!F38+[9]gisherotik!F38+[9]marzadp!F38+'[9]soc ogn'!F38+'[9]nvir. b`h'!F38+'[9]pah fond '!F38+'[9]yndam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[9]aparat!F39+'[9]zags '!F39+'[9]վեկտոր պլյուս'!F39+[9]turq!F39+[9]gjuxatntes!F40+'[9]chanap transp'!F39+'[9]transp nax'!F39+'[9]ajl nax'!F39+'[9]tntes harab'!F42+[9]axb!F39+'[9]srgaka mig'!F39+'[9]bnak shin'!F39+[9]lusav!F39+'[9]hangst sport'!F39+'[9]kent grad'!F39+'[9]mshak palat'!F39+'[9]mshak kazm'!F39+[9]herutahax!F39+[9]texekat!F39+'[9]yndameny mankap.'!F39+[9]gisherotik!F39+[9]marzadp!F39+'[9]soc ogn'!F39+'[9]nvir. b`h'!F39+'[9]pah fond '!F39+'[9]yndam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[9]aparat!F40+'[9]zags '!F40+'[9]վեկտոր պլյուս'!F40+[9]turq!F40+[9]gjuxatntes!F41+'[9]chanap transp'!F40+'[9]transp nax'!F40+'[9]ajl nax'!F40+'[9]tntes harab'!F43+[9]axb!F40+'[9]srgaka mig'!F40+'[9]bnak shin'!F40+[9]lusav!F40+'[9]hangst sport'!F40+'[9]kent grad'!F40+'[9]mshak palat'!F40+'[9]mshak kazm'!F40+[9]herutahax!F40+[9]texekat!F40+'[9]yndameny mankap.'!F40+[9]gisherotik!F40+[9]marzadp!F40+'[9]soc ogn'!F40+'[9]nvir. b`h'!F40+'[9]pah fond '!F40+'[9]yndam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106323.2383</v>
      </c>
      <c r="E25" s="1734">
        <f>E27+E36+E41+E51+E54+E58</f>
        <v>106323.2383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26043.230299999999</v>
      </c>
      <c r="E27" s="1644">
        <f>E29+E30+E31+E32+E33+E34+E35</f>
        <v>26043.230299999999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[9]aparat!F43+'[9]zags '!F43+'[9]վեկտոր պլյուս'!F43+[9]turq!F43+[9]gjuxatntes!F44+'[9]chanap transp'!F43+'[9]transp nax'!F43+'[9]ajl nax'!F43+'[9]tntes harab'!F46+[9]axb!F43+'[9]srgaka mig'!F43+'[9]bnak shin'!F43+[9]lusav!F43+'[9]hangst sport'!F43+'[9]kent grad'!F43+'[9]mshak palat'!F43+'[9]mshak kazm'!F43+[9]herutahax!F43+[9]texekat!F43+'[9]yndameny mankap.'!F43+[9]gisherotik!F43+[9]marzadp!F43+'[9]soc ogn'!F43+'[9]nvir. b`h'!F43+'[9]pah fond '!F43+'[9]yndam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20080</v>
      </c>
      <c r="E30" s="1644">
        <f>[9]aparat!F44+'[9]zags '!F44+'[9]վեկտոր պլյուս'!F44+[9]turq!F44+[9]gjuxatntes!F45+'[9]chanap transp'!F44+'[9]transp nax'!F44+'[9]ajl nax'!F44+'[9]tntes harab'!F47+[9]axb!F44+'[9]srgaka mig'!F44+'[9]bnak shin'!F44+[9]lusav!F44+'[9]hangst sport'!F44+'[9]mshak palat'!F44+'[9]mshak kazm'!F44+[9]herutahax!F44+[9]texekat!F44+'[9]yndameny mankap.'!F44+[9]gisherotik!F44+'[9]soc ogn'!F44+'[9]nvir. b`h'!F44+'[9]pah fond '!F44+'[9]yndam arvest erash'!F44</f>
        <v>20080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[9]aparat!F45+'[9]zags '!F45+'[9]վեկտոր պլյուս'!F45+[9]turq!F45+[9]gjuxatntes!F46+'[9]chanap transp'!F45+'[9]transp nax'!F45+'[9]ajl nax'!F45+'[9]tntes harab'!F48+[9]axb!F45+'[9]srgaka mig'!F45+'[9]bnak shin'!F45+[9]lusav!F45+'[9]hangst sport'!F45+'[9]mshak palat'!F45+'[9]mshak kazm'!F45+[9]herutahax!F45+[9]texekat!F45+'[9]yndameny mankap.'!F45+[9]gisherotik!F45+'[9]soc ogn'!F45+'[9]nvir. b`h'!F45+'[9]pah fond '!F45+'[9]yndam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[9]aparat!F46+'[9]zags '!F46+'[9]վեկտոր պլյուս'!F46+[9]turq!F46+[9]gjuxatntes!F47+'[9]chanap transp'!F46+'[9]transp nax'!F46+'[9]ajl nax'!F46+'[9]tntes harab'!F49+[9]axb!F46+'[9]srgaka mig'!F46+'[9]bnak shin'!F46+[9]lusav!F46+'[9]hangst sport'!F46+'[9]mshak palat'!F46+'[9]mshak kazm'!F46+[9]herutahax!F46+[9]texekat!F46+'[9]yndameny mankap.'!F46+[9]gisherotik!F46+'[9]soc ogn'!F46+'[9]nvir. b`h'!F46+'[9]pah fond '!F46+'[9]yndam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[9]aparat!F47+'[9]zags '!F47+'[9]վեկտոր պլյուս'!F47+[9]turq!F47+[9]gjuxatntes!F48+'[9]chanap transp'!F47+'[9]transp nax'!F47+'[9]ajl nax'!F47+'[9]tntes harab'!F50+[9]axb!F47+'[9]srgaka mig'!F47+'[9]bnak shin'!F47+[9]lusav!F47+'[9]hangst sport'!F47+'[9]mshak palat'!F47+'[9]mshak kazm'!F47+[9]herutahax!F47+[9]texekat!F47+'[9]yndameny mankap.'!F47+[9]gisherotik!F47+'[9]soc ogn'!F47+'[9]nvir. b`h'!F47+'[9]pah fond '!F47+'[9]yndam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[9]aparat!F48+'[9]zags '!F48+'[9]վեկտոր պլյուս'!F48+[9]turq!F48+[9]gjuxatntes!F49+'[9]chanap transp'!F48+'[9]transp nax'!F48+'[9]ajl nax'!F48+'[9]tntes harab'!F51+[9]axb!F48+'[9]srgaka mig'!F48+'[9]bnak shin'!F48+[9]lusav!F48+'[9]hangst sport'!F48+'[9]kent grad'!F48+'[9]mshak palat'!F48+'[9]mshak kazm'!F48+[9]herutahax!F48+[9]texekat!F48+'[9]yndameny mankap.'!F48+[9]gisherotik!F48+[9]marzadp!F48+'[9]soc ogn'!F48+'[9]nvir. b`h'!F48+'[9]pah fond '!F48+'[9]yndam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[9]aparat!F49+'[9]zags '!F49+'[9]վեկտոր պլյուս'!F49+[9]turq!F49+[9]gjuxatntes!F50+'[9]chanap transp'!F49+'[9]transp nax'!F49+'[9]ajl nax'!F49+'[9]tntes harab'!F52+[9]axb!F49+'[9]srgaka mig'!F49+'[9]bnak shin'!F49+[9]lusav!F49+'[9]hangst sport'!F49+'[9]kent grad'!F49+'[9]mshak palat'!F49+'[9]mshak kazm'!F49+[9]herutahax!F49+[9]texekat!F49+'[9]yndameny mankap.'!F49+[9]gisherotik!F49+[9]marzadp!F49+'[9]soc ogn'!F49+'[9]nvir. b`h'!F49+'[9]pah fond '!F49+'[9]yndam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[9]aparat!F51+'[9]zags '!F51+'[9]վեկտոր պլյուս'!F51+[9]turq!F51+[9]gjuxatntes!F52+'[9]chanap transp'!F51+'[9]transp nax'!F51+'[9]ajl nax'!F51+'[9]tntes harab'!F54+[9]axb!F51+'[9]srgaka mig'!F51+'[9]bnak shin'!F51+[9]lusav!F51+'[9]hangst sport'!F51+'[9]mshak palat'!F51+'[9]mshak kazm'!F51+[9]herutahax!F51+[9]texekat!F51+'[9]yndameny mankap.'!F51+[9]gisherotik!F51+'[9]soc ogn'!F51+'[9]nvir. b`h'!F51+'[9]pah fond '!F51+'[9]yndam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[9]aparat!F52+'[9]zags '!F52+'[9]վեկտոր պլյուս'!F52+[9]turq!F52+[9]gjuxatntes!F53+'[9]chanap transp'!F52+'[9]transp nax'!F52+'[9]ajl nax'!F52+'[9]tntes harab'!F55+[9]axb!F52+'[9]srgaka mig'!F52+'[9]bnak shin'!F52+[9]lusav!F52+'[9]hangst sport'!F52+'[9]mshak palat'!F52+'[9]mshak kazm'!F52+[9]herutahax!F52+[9]texekat!F52+'[9]yndameny mankap.'!F52+[9]gisherotik!F52+'[9]soc ogn'!F52+'[9]nvir. b`h'!F52+'[9]pah fond '!F52+'[9]yndam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[9]aparat!F53+'[9]zags '!F53+'[9]վեկտոր պլյուս'!F53+[9]turq!F53+[9]gjuxatntes!F54+'[9]chanap transp'!F53+'[9]transp nax'!F53+'[9]ajl nax'!F53+'[9]tntes harab'!F56+[9]axb!F53+'[9]srgaka mig'!F53+'[9]bnak shin'!F53+[9]lusav!F53+'[9]hangst sport'!F53+'[9]kent grad'!F53+'[9]mshak palat'!F53+'[9]mshak kazm'!F53+[9]herutahax!F53+[9]texekat!F53+'[9]yndameny mankap.'!F53+[9]gisherotik!F53+[9]marzadp!F53+'[9]soc ogn'!F53+'[9]nvir. b`h'!F53+'[9]pah fond '!F53+'[9]yndam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47608.547999999995</v>
      </c>
      <c r="E41" s="1644">
        <f>E43+E44+E45+E46+E47+E48+E49+E50</f>
        <v>47608.547999999995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[9]aparat!F55+'[9]zags '!F55+'[9]վեկտոր պլյուս'!F55+[9]turq!F55+[9]gjuxatntes!F56+'[9]chanap transp'!F55+'[9]transp nax'!F55+'[9]ajl nax'!F55+'[9]tntes harab'!F58+[9]axb!F55+'[9]srgaka mig'!F55+'[9]bnak shin'!F55+[9]lusav!F55+'[9]hangst sport'!F55+'[9]kent grad'!F55+'[9]mshak palat'!F55+'[9]mshak kazm'!F55+[9]herutahax!F55+[9]texekat!F55+'[9]yndameny mankap.'!F55+[9]gisherotik!F55+[9]marzadp!F55+'[9]soc ogn'!F55+'[9]nvir. b`h'!F55+'[9]pah fond '!F55+'[9]yndam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5093</v>
      </c>
      <c r="E44" s="1645">
        <f>[9]aparat!F56+'[9]zags '!F56+'[9]վեկտոր պլյուս'!F56+[9]turq!F56+[9]gjuxatntes!F57+'[9]chanap transp'!F56+'[9]transp nax'!F56+'[9]ajl nax'!F56+'[9]tntes harab'!F59+[9]axb!F56+'[9]srgaka mig'!F56+'[9]bnak shin'!F56+[9]lusav!F56+'[9]hangst sport'!F56+'[9]mshak palat'!F56+'[9]mshak kazm'!F56+[9]herutahax!F56+[9]texekat!F56+'[9]yndameny mankap.'!F56+[9]gisherotik!F56+'[9]soc ogn'!F56+'[9]nvir. b`h'!F56+'[9]pah fond '!F56+'[9]yndam arvest erash'!F56</f>
        <v>5093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[9]aparat!F57+'[9]zags '!F57+'[9]վեկտոր պլյուս'!F57+[9]turq!F57+[9]gjuxatntes!F58+'[9]chanap transp'!F57+'[9]transp nax'!F57+'[9]ajl nax'!F57+'[9]tntes harab'!F60+[9]axb!F57+'[9]srgaka mig'!F57+'[9]bnak shin'!F57+[9]lusav!F57+'[9]hangst sport'!F57+'[9]kent grad'!F57+'[9]mshak palat'!F57+'[9]mshak kazm'!F57+[9]herutahax!F57+[9]texekat!F57+'[9]yndameny mankap.'!F57+[9]gisherotik!F57+[9]marzadp!F57+'[9]soc ogn'!F57+'[9]nvir. b`h'!F57+'[9]pah fond '!F57+'[9]yndam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3800</v>
      </c>
      <c r="E46" s="1645">
        <f>[9]aparat!F58+'[9]zags '!F58+'[9]վեկտոր պլյուս'!F58+[9]turq!F58+[9]gjuxatntes!F59+'[9]chanap transp'!F58+'[9]transp nax'!F58+'[9]ajl nax'!F58+'[9]tntes harab'!F61+[9]axb!F58+'[9]srgaka mig'!F58+'[9]bnak shin'!F58+[9]lusav!F58+'[9]hangst sport'!F58+'[9]mshak palat'!F58+'[9]mshak kazm'!F58+[9]herutahax!F58+[9]texekat!F58+'[9]yndameny mankap.'!F58+[9]gisherotik!F58+'[9]soc ogn'!F58+'[9]nvir. b`h'!F58+'[9]pah fond '!F58+'[9]yndam arvest erash'!F58</f>
        <v>3800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[9]aparat!F59+'[9]zags '!F59+'[9]վեկտոր պլյուս'!F59+[9]turq!F59+[9]gjuxatntes!F60+'[9]chanap transp'!F59+'[9]transp nax'!F59+'[9]ajl nax'!F59+'[9]tntes harab'!F62+[9]axb!F59+'[9]srgaka mig'!F59+'[9]bnak shin'!F59+[9]lusav!F59+'[9]hangst sport'!F59+'[9]kent grad'!F59+'[9]mshak palat'!F59+'[9]mshak kazm'!F59+[9]herutahax!F59+[9]texekat!F59+'[9]yndameny mankap.'!F59+[9]gisherotik!F59+[9]marzadp!F59+'[9]soc ogn'!F59+'[9]nvir. b`h'!F59+'[9]pah fond '!F59+'[9]yndam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[9]aparat!F60+'[9]zags '!F60+'[9]վեկտոր պլյուս'!F60+[9]turq!F60+[9]gjuxatntes!F61+'[9]chanap transp'!F60+'[9]transp nax'!F60+'[9]ajl nax'!F60+'[9]tntes harab'!F63+[9]axb!F60+'[9]srgaka mig'!F60+'[9]bnak shin'!F60+[9]lusav!F60+'[9]hangst sport'!F60+'[9]kent grad'!F60+'[9]mshak palat'!F60+'[9]mshak kazm'!F60+[9]herutahax!F60+[9]texekat!F60+'[9]yndameny mankap.'!F60+[9]gisherotik!F60+[9]marzadp!F60+'[9]soc ogn'!F60+'[9]nvir. b`h'!F60+'[9]pah fond '!F60+'[9]yndam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[9]aparat!F61+'[9]zags '!F61+'[9]վեկտոր պլյուս'!F61+[9]turq!F61+[9]gjuxatntes!F62+'[9]chanap transp'!F61+'[9]transp nax'!F61+'[9]ajl nax'!F61+'[9]tntes harab'!F64+[9]axb!F61+'[9]srgaka mig'!F61+'[9]bnak shin'!F61+[9]lusav!F61+'[9]hangst sport'!F61+'[9]mshak palat'!F61+'[9]mshak kazm'!F61+[9]herutahax!F61+[9]texekat!F61+'[9]yndameny mankap.'!F61+[9]gisherotik!F61+'[9]soc ogn'!F61+'[9]nvir. b`h'!F61+'[9]pah fond '!F61+'[9]yndam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29815.547999999999</v>
      </c>
      <c r="E50" s="1644">
        <f>[9]aparat!F62+'[9]zags '!F62+'[9]վեկտոր պլյուս'!F62+[9]turq!F62+[9]gjuxatntes!F63+'[9]chanap transp'!F62+'[9]transp nax'!F62+'[9]ajl nax'!F62+'[9]tntes harab'!F65+[9]axb!F62+'[9]srgaka mig'!F62+'[9]bnak shin'!F62+[9]lusav!F62+'[9]hangst sport'!F62+'[9]mshak palat'!F62+'[9]mshak kazm'!F62+[9]herutahax!F62+[9]texekat!F62+'[9]yndameny mankap.'!F62+[9]gisherotik!F62+'[9]soc ogn'!F62+'[9]nvir. b`h'!F62+'[9]pah fond '!F62+'[9]yndam arvest erash'!F62+[9]lusav!F66</f>
        <v>29815.547999999999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[9]aparat!F64+'[9]zags '!F64+'[9]վեկտոր պլյուս'!F64+[9]turq!F64+[9]gjuxatntes!F65+'[9]chanap transp'!F64+'[9]transp nax'!F64+'[9]ajl nax'!F64+'[9]tntes harab'!F67+[9]axb!F64+'[9]srgaka mig'!F64+'[9]bnak shin'!F64+[9]lusav!F64+'[9]hangst sport'!F64+'[9]mshak palat'!F64+'[9]mshak kazm'!F64+[9]herutahax!F64+[9]texekat!F64+'[9]yndameny mankap.'!F64+[9]gisherotik!F64+'[9]soc ogn'!F64+'[9]nvir. b`h'!F64+'[9]pah fond '!F64+'[9]yndam arvest erash'!F64+[9]jramatakararum!F64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[9]aparat!F66+'[9]zags '!F66+'[9]վեկտոր պլյուս'!F66+[9]turq!F66+[9]gjuxatntes!F67+'[9]chanap transp'!F66+'[9]transp nax'!F66+'[9]ajl nax'!F66+'[9]tntes harab'!F69+[9]axb!F66+'[9]srgaka mig'!F66+'[9]bnak shin'!F66+'[9]hangst sport'!F66+'[9]mshak palat'!F66+'[9]mshak kazm'!F66+[9]herutahax!F66+[9]texekat!F66+'[9]yndameny mankap.'!F66+[9]gisherotik!F66+'[9]soc ogn'!F66+'[9]nvir. b`h'!F66+'[9]pah fond '!F66+'[9]yndam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[9]aparat!F67+'[9]zags '!F67+'[9]վեկտոր պլյուս'!F67+[9]turq!F67+[9]gjuxatntes!F68+'[9]chanap transp'!F67+'[9]transp nax'!F67+'[9]ajl nax'!F67+'[9]tntes harab'!F70+[9]axb!F67+'[9]srgaka mig'!F67+'[9]bnak shin'!F67+[9]lusav!F67+'[9]hangst sport'!F67+'[9]mshak palat'!F67+'[9]mshak kazm'!F67+[9]herutahax!F67+[9]texekat!F67+'[9]yndameny mankap.'!F67+[9]gisherotik!F67+'[9]soc ogn'!F67+'[9]nvir. b`h'!F67+'[9]pah fond '!F67+'[9]yndam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[9]aparat!F69+'[9]zags '!F69+'[9]վեկտոր պլյուս'!F69+[9]turq!F69+[9]gjuxatntes!F70+'[9]chanap transp'!F69+'[9]transp nax'!F69+'[9]ajl nax'!F69+'[9]tntes harab'!F72+[9]axb!F69+'[9]srgaka mig'!F69+'[9]bnak shin'!F69+[9]lusav!F69+'[9]hangst sport'!F69+'[9]mshak palat'!F69+'[9]mshak kazm'!F69+[9]herutahax!F69+[9]texekat!F69+'[9]yndameny mankap.'!F69+[9]gisherotik!F69+'[9]soc ogn'!F69+'[9]nvir. b`h'!F69+'[9]pah fond '!F69+'[9]yndam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[9]aparat!#REF!+'[9]zags '!F70+'[9]վեկտոր պլյուս'!F70+[9]turq!F70+[9]gjuxatntes!F71+'[9]chanap transp'!F70+'[9]transp nax'!F70+'[9]ajl nax'!F70+'[9]tntes harab'!F73+[9]axb!F70+'[9]srgaka mig'!F70+'[9]bnak shin'!F70+[9]lusav!F70+'[9]hangst sport'!F70+'[9]kent grad'!F70+'[9]mshak palat'!F70+'[9]mshak kazm'!F70+[9]herutahax!F70+[9]texekat!F70+'[9]yndameny mankap.'!F70+[9]gisherotik!F70+[9]marzadp!F70+'[9]soc ogn'!F70+'[9]nvir. b`h'!F70+'[9]pah fond '!F70+'[9]yndam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[9]aparat!F70+'[9]zags '!F71+'[9]վեկտոր պլյուս'!F71+[9]turq!F71+[9]gjuxatntes!F72+'[9]chanap transp'!F71+'[9]transp nax'!F71+'[9]ajl nax'!F71+'[9]tntes harab'!F74+[9]axb!F71+'[9]srgaka mig'!F71+'[9]bnak shin'!F71+[9]lusav!F71+'[9]hangst sport'!F71+'[9]kent grad'!F71+'[9]mshak palat'!F71+'[9]mshak kazm'!F71+[9]herutahax!F71+[9]texekat!F71+'[9]yndameny mankap.'!F71+[9]gisherotik!F71+[9]marzadp!F71+'[9]soc ogn'!F71+'[9]nvir. b`h'!F71+'[9]pah fond '!F71+'[9]yndam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[9]aparat!F71+'[9]zags '!F72+'[9]վեկտոր պլյուս'!F72+[9]turq!F72+[9]gjuxatntes!F73+'[9]chanap transp'!F72+'[9]transp nax'!F72+'[9]ajl nax'!F72+'[9]tntes harab'!F75+[9]axb!F72+'[9]srgaka mig'!F72+'[9]bnak shin'!F72+[9]lusav!F72+'[9]hangst sport'!F72+'[9]mshak palat'!F72+'[9]mshak kazm'!F72+[9]herutahax!F72+[9]texekat!F72+'[9]yndameny mankap.'!F72+[9]gisherotik!F72+'[9]soc ogn'!F72+'[9]nvir. b`h'!F72+'[9]pah fond '!F72+'[9]yndam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[9]aparat!F72+'[9]zags '!F73+'[9]վեկտոր պլյուս'!F73+[9]turq!F73+[9]gjuxatntes!F74+'[9]chanap transp'!F73+'[9]transp nax'!F73+'[9]ajl nax'!F73+'[9]tntes harab'!F76+[9]axb!F73+'[9]srgaka mig'!F73+'[9]bnak shin'!F73+[9]lusav!F73+'[9]hangst sport'!F73+'[9]kent grad'!F73+'[9]mshak palat'!F73+'[9]mshak kazm'!F73+[9]herutahax!F73+[9]texekat!F73+'[9]yndameny mankap.'!F73+[9]gisherotik!F73+[9]marzadp!F73+'[9]soc ogn'!F73+'[9]nvir. b`h'!F73+'[9]pah fond '!F73+'[9]yndam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[9]aparat!F73+'[9]zags '!F74+'[9]վեկտոր պլյուս'!F74+[9]turq!F74+[9]gjuxatntes!F75+'[9]chanap transp'!F74+'[9]transp nax'!F74+'[9]ajl nax'!F74+'[9]tntes harab'!F77+[9]axb!F74+'[9]srgaka mig'!F74+'[9]bnak shin'!F74+[9]lusav!F74+'[9]hangst sport'!F74+'[9]kent grad'!F74+'[9]mshak palat'!F74+'[9]mshak kazm'!F74+[9]herutahax!F74+[9]texekat!F74+'[9]yndameny mankap.'!F74+[9]gisherotik!F74+[9]marzadp!F74+'[9]soc ogn'!F74+'[9]nvir. b`h'!F74+'[9]pah fond '!F74+'[9]yndam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[9]aparat!F74+'[9]zags '!F75+'[9]վեկտոր պլյուս'!F75+[9]turq!F75+[9]gjuxatntes!F76+'[9]chanap transp'!F75+'[9]transp nax'!F75+'[9]ajl nax'!F75+'[9]tntes harab'!F78+[9]axb!F75+'[9]srgaka mig'!F75+'[9]bnak shin'!F75+[9]lusav!F75+'[9]hangst sport'!F75+'[9]mshak palat'!F75+'[9]mshak kazm'!F75+[9]herutahax!F75+[9]texekat!F75+'[9]yndameny mankap.'!F75+[9]gisherotik!F75+'[9]soc ogn'!F75+'[9]nvir. b`h'!F75+'[9]pah fond '!F75+'[9]yndam arvest erash'!F75+'[9]qax.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[9]aparat!F75+'[9]zags '!F76+'[9]վեկտոր պլյուս'!F76+[9]turq!F76+[9]gjuxatntes!F77+'[9]chanap transp'!F76+'[9]transp nax'!F76+'[9]ajl nax'!F76+'[9]tntes harab'!F79+[9]axb!F76+'[9]srgaka mig'!F76+'[9]bnak shin'!F76+[9]lusav!F76+'[9]hangst sport'!F76+'[9]mshak palat'!F76+'[9]mshak kazm'!F76+[9]herutahax!F76+[9]texekat!F76+'[9]yndameny mankap.'!F76+[9]gisherotik!F76+'[9]soc ogn'!F76+'[9]nvir. b`h'!F76+'[9]pah fond '!F76+'[9]yndam arvest erash'!F76+[9]jramatakararum!F76+'[9]qax.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[9]aparat!F77+'[9]zags '!F78+'[9]վեկտոր պլյուս'!F78+[9]turq!F78+[9]gjuxatntes!F79+'[9]chanap transp'!F78+'[9]transp nax'!F78+'[9]ajl nax'!F78+'[9]tntes harab'!F81+[9]axb!F78+'[9]srgaka mig'!F78+'[9]bnak shin'!F78+[9]lusav!F78+'[9]hangst sport'!F78+'[9]kent grad'!F78+'[9]mshak palat'!F78+'[9]mshak kazm'!F78+[9]herutahax!F78+[9]texekat!F78+'[9]yndameny mankap.'!F78+[9]gisherotik!F78+[9]marzadp!F80+'[9]soc ogn'!F78+'[9]nvir. b`h'!F78+'[9]pah fond '!F78+'[9]yndam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[9]aparat!F78+'[9]zags '!F79+'[9]վեկտոր պլյուս'!F79+[9]turq!F79+[9]gjuxatntes!F80+'[9]chanap transp'!F79+'[9]transp nax'!F79+'[9]ajl nax'!F79+'[9]tntes harab'!F82+[9]axb!F79+'[9]srgaka mig'!F79+'[9]bnak shin'!F79+[9]lusav!F79+'[9]hangst sport'!F79+'[9]kent grad'!F79+'[9]mshak palat'!F79+'[9]mshak kazm'!F79+[9]herutahax!F79+[9]texekat!F79+'[9]yndameny mankap.'!F79+[9]gisherotik!F79+[9]marzadp!F81+'[9]soc ogn'!F79+'[9]nvir. b`h'!F79+'[9]pah fond '!F79+'[9]yndam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[9]aparat!F79+'[9]zags '!F80+'[9]վեկտոր պլյուս'!F80+[9]turq!F80+[9]gjuxatntes!F81+'[9]chanap transp'!F80+'[9]transp nax'!F80+'[9]ajl nax'!F80+'[9]tntes harab'!F83+[9]axb!F80+'[9]srgaka mig'!F80+'[9]bnak shin'!F80+[9]lusav!F80+'[9]hangst sport'!F80+'[9]kent grad'!F80+'[9]mshak palat'!F80+'[9]mshak kazm'!F80+[9]herutahax!F80+[9]texekat!F80+'[9]yndameny mankap.'!F80+[9]gisherotik!F80+[9]marzadp!F82+'[9]soc ogn'!F80+'[9]nvir. b`h'!F80+'[9]pah fond '!F80+'[9]yndam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[9]aparat!F80+'[9]zags '!F81+'[9]վեկտոր պլյուս'!F81+[9]turq!F81+[9]gjuxatntes!F82+'[9]chanap transp'!F81+'[9]transp nax'!F81+'[9]ajl nax'!F81+'[9]tntes harab'!F84+[9]axb!F81+'[9]srgaka mig'!F81+'[9]bnak shin'!F81+[9]lusav!F81+'[9]hangst sport'!F81+'[9]kent grad'!F81+'[9]mshak palat'!F81+'[9]mshak kazm'!F81+[9]herutahax!F81+[9]texekat!F81+'[9]yndameny mankap.'!F81+[9]gisherotik!F81+[9]marzadp!F83+'[9]soc ogn'!F81+'[9]nvir. b`h'!F81+'[9]pah fond '!F81+'[9]yndam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[9]aparat!F82+'[9]zags '!F83+'[9]վեկտոր պլյուս'!F83+[9]turq!F83+[9]gjuxatntes!F84+'[9]chanap transp'!F83+'[9]transp nax'!F83+'[9]ajl nax'!F83+'[9]tntes harab'!F86+[9]axb!F83+'[9]srgaka mig'!F83+'[9]bnak shin'!F83+[9]lusav!F83+'[9]hangst sport'!F83+'[9]kent grad'!F83+'[9]mshak palat'!F83+'[9]mshak kazm'!F83+[9]herutahax!F83+[9]texekat!F83+'[9]yndameny mankap.'!F83+[9]gisherotik!F83+[9]marzadp!F85+'[9]soc ogn'!F83+'[9]nvir. b`h'!F83+'[9]pah fond '!F83+'[9]yndam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[9]aparat!F83+'[9]zags '!F84+'[9]վեկտոր պլյուս'!F84+[9]turq!F84+[9]gjuxatntes!F85+'[9]chanap transp'!F84+'[9]transp nax'!F84+'[9]ajl nax'!F84+'[9]tntes harab'!F87+[9]axb!F84+'[9]srgaka mig'!F84+'[9]bnak shin'!F84+[9]lusav!F84+'[9]hangst sport'!F84+'[9]kent grad'!F84+'[9]mshak palat'!F84+'[9]mshak kazm'!F84+[9]herutahax!F84+[9]texekat!F84+'[9]yndameny mankap.'!F84+[9]gisherotik!F84+[9]marzadp!F86+'[9]soc ogn'!F84+'[9]nvir. b`h'!F84+'[9]pah fond '!F84+'[9]yndam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[9]aparat!F84+'[9]zags '!F85+'[9]վեկտոր պլյուս'!F85+[9]turq!F85+[9]gjuxatntes!F86+'[9]chanap transp'!F85+'[9]transp nax'!F85+'[9]ajl nax'!F85+'[9]tntes harab'!F88+[9]axb!F85+'[9]srgaka mig'!F85+'[9]bnak shin'!F85+[9]lusav!F85+'[9]hangst sport'!F85+'[9]kent grad'!F85+'[9]mshak palat'!F85+'[9]mshak kazm'!F85+[9]herutahax!F85+[9]texekat!F85+'[9]yndameny mankap.'!F85+[9]gisherotik!F85+[9]marzadp!F87+'[9]soc ogn'!F85+'[9]nvir. b`h'!F85+'[9]pah fond '!F85+'[9]yndam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[9]aparat!F86+'[9]zags '!F87+'[9]վեկտոր պլյուս'!F87+[9]turq!F87+[9]gjuxatntes!F88+'[9]chanap transp'!F87+'[9]transp nax'!F87+'[9]ajl nax'!F87+'[9]tntes harab'!F90+[9]axb!F87+'[9]srgaka mig'!F87+'[9]bnak shin'!F87+[9]lusav!F87+'[9]hangst sport'!F87+'[9]kent grad'!F87+'[9]mshak palat'!F87+'[9]mshak kazm'!F87+[9]herutahax!F87+[9]texekat!F87+'[9]yndameny mankap.'!F87+[9]gisherotik!F87+[9]marzadp!F89+'[9]soc ogn'!F87+'[9]nvir. b`h'!F87+'[9]pah fond '!F87+'[9]yndam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[9]aparat!F87+'[9]zags '!F88+'[9]վեկտոր պլյուս'!F88+[9]turq!F88+[9]gjuxatntes!F89+'[9]chanap transp'!F88+'[9]transp nax'!F88+'[9]ajl nax'!F88+'[9]tntes harab'!F91+[9]axb!F88+'[9]srgaka mig'!F88+'[9]bnak shin'!F88+[9]lusav!F88+'[9]hangst sport'!F88+'[9]kent grad'!F88+'[9]mshak palat'!F88+'[9]mshak kazm'!F88+[9]herutahax!F88+[9]texekat!F88+'[9]yndameny mankap.'!F88+[9]gisherotik!F88+[9]marzadp!F90+'[9]soc ogn'!F88+'[9]nvir. b`h'!F88+'[9]pah fond '!F88+'[9]yndam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[9]aparat!F88+'[9]zags '!F89+'[9]վեկտոր պլյուս'!F89+[9]turq!F89+[9]gjuxatntes!F90+'[9]chanap transp'!F89+'[9]transp nax'!F89+'[9]ajl nax'!F89+'[9]tntes harab'!F92+[9]axb!F89+'[9]srgaka mig'!F89+'[9]bnak shin'!F89+[9]lusav!F89+'[9]hangst sport'!F89+'[9]kent grad'!F89+'[9]mshak palat'!F89+'[9]mshak kazm'!F89+[9]herutahax!F89+[9]texekat!F89+'[9]yndameny mankap.'!F89+[9]gisherotik!F89+[9]marzadp!F91+'[9]soc ogn'!F89+'[9]nvir. b`h'!F89+'[9]pah fond '!F89+'[9]yndam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[9]aparat!F89+'[9]zags '!F90+'[9]վեկտոր պլյուս'!F90+[9]turq!F90+[9]gjuxatntes!F91+'[9]chanap transp'!F90+'[9]transp nax'!F90+'[9]ajl nax'!F90+'[9]tntes harab'!F93+[9]axb!F90+'[9]srgaka mig'!F90+'[9]bnak shin'!F90+[9]lusav!F90+'[9]hangst sport'!F90+'[9]kent grad'!F90+'[9]mshak palat'!F90+'[9]mshak kazm'!F90+[9]herutahax!F90+[9]texekat!F90+'[9]yndameny mankap.'!F90+[9]gisherotik!F90+[9]marzadp!F92+'[9]soc ogn'!F90+'[9]nvir. b`h'!F90+'[9]pah fond '!F90+'[9]yndam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615731.43999999994</v>
      </c>
      <c r="E93" s="1734">
        <f>E95+E99+E103+E115</f>
        <v>615731.43999999994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[9]aparat!F92+'[9]zags '!F93+'[9]վեկտոր պլյուս'!F93+[9]turq!F93+[9]gjuxatntes!F94+'[9]chanap transp'!F93+'[9]transp nax'!F93+'[9]ajl nax'!F93+'[9]tntes harab'!F96+[9]axb!F93+'[9]srgaka mig'!F93+'[9]bnak shin'!F93+[9]lusav!F93+'[9]hangst sport'!F93+'[9]kent grad'!F93+'[9]mshak palat'!F93+'[9]mshak kazm'!F93+[9]herutahax!F93+[9]texekat!F93+'[9]yndameny mankap.'!F93+[9]gisherotik!F93+[9]marzadp!F95+'[9]soc ogn'!F93+'[9]nvir. b`h'!F93+'[9]pah fond '!F93+'[9]yndam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[9]aparat!F93+'[9]zags '!F94+'[9]վեկտոր պլյուս'!F94+[9]turq!F94+[9]gjuxatntes!F95+'[9]chanap transp'!F94+'[9]transp nax'!F94+'[9]ajl nax'!F94+'[9]tntes harab'!F97+[9]axb!F94+'[9]srgaka mig'!F94+'[9]bnak shin'!F94+[9]lusav!F94+'[9]hangst sport'!F94+'[9]kent grad'!F94+'[9]mshak palat'!F94+'[9]mshak kazm'!F94+[9]herutahax!F94+[9]texekat!F94+'[9]yndameny mankap.'!F94+[9]gisherotik!F94+[9]marzadp!F96+'[9]soc ogn'!F94+'[9]nvir. b`h'!F94+'[9]pah fond '!F94+'[9]yndam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[9]aparat!F95+'[9]zags '!F96+'[9]վեկտոր պլյուս'!F96+[9]turq!F96+[9]gjuxatntes!F97+'[9]chanap transp'!F96+'[9]transp nax'!F96+'[9]ajl nax'!F96+'[9]tntes harab'!F99+[9]axb!F96+'[9]srgaka mig'!F96+'[9]bnak shin'!F96+[9]lusav!F96+'[9]hangst sport'!F96+'[9]kent grad'!F96+'[9]mshak palat'!F96+'[9]mshak kazm'!F96+[9]herutahax!F96+[9]texekat!F96+'[9]yndameny mankap.'!F96+[9]gisherotik!F96+[9]marzadp!F98+'[9]soc ogn'!F96+'[9]nvir. b`h'!F96+'[9]pah fond '!F96+'[9]yndam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[9]aparat!F96+'[9]zags '!F97+'[9]վեկտոր պլյուս'!F97+[9]turq!F97+[9]gjuxatntes!F98+'[9]chanap transp'!F97+'[9]transp nax'!F97+'[9]ajl nax'!F97+'[9]tntes harab'!F100+[9]axb!F97+'[9]srgaka mig'!F97+'[9]bnak shin'!F97+[9]lusav!F97+'[9]hangst sport'!F97+'[9]kent grad'!F97+'[9]mshak palat'!F97+'[9]mshak kazm'!F97+[9]herutahax!F97+[9]texekat!F97+'[9]yndameny mankap.'!F97+[9]gisherotik!F97+[9]marzadp!F99+'[9]soc ogn'!F97+'[9]nvir. b`h'!F97+'[9]pah fond '!F97+'[9]yndam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604604.43999999994</v>
      </c>
      <c r="E103" s="1644">
        <f>E105+E106+E107</f>
        <v>604604.43999999994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604604.43999999994</v>
      </c>
      <c r="E105" s="1644">
        <f>[9]aparat!F103+'[9]zags '!F104+'[9]վեկտոր պլյուս'!F104+[9]turq!F104+[9]gjuxatntes!F105+'[9]chanap transp'!F104+'[9]transp nax'!F104+'[9]ajl nax'!F104+'[9]tntes harab'!F107+[9]axb!F104+'[9]srgaka mig'!F104+'[9]bnak shin'!F104+[9]lusav!F104+'[9]hangst sport'!F104+'[9]mshak palat'!F104+'[9]mshak kazm'!F104+[9]herutahax!F104+[9]texekat!F104+'[9]yndameny mankap.'!F104+[9]gisherotik!F104+'[9]yndam arvest erash'!F104+'[9]soc ogn'!F104+'[9]nvir. b`h'!F104+'[9]pah fond '!F104+'[9]kentr. grad'!F105+'[9]mshak palat (2)'!F104</f>
        <v>604604.43999999994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[9]aparat!F104+'[9]zags '!F105+'[9]վեկտոր պլյուս'!F105+[9]turq!F105+[9]gjuxatntes!F106+'[9]chanap transp'!F105+'[9]transp nax'!F105+'[9]ajl nax'!F105+'[9]tntes harab'!F108+[9]axb!F105+'[9]srgaka mig'!F105+'[9]bnak shin'!F105+[9]lusav!F105+'[9]hangst sport'!F105+'[9]kent grad'!F105+'[9]mshak palat'!F105+'[9]mshak kazm'!F105+[9]herutahax!F105+[9]texekat!F105+'[9]yndameny mankap.'!F105+[9]gisherotik!F105+'[9]yndam arvest erash'!F105+[9]marzadp!F107+'[9]soc ogn'!F105+'[9]nvir. b`h'!F105+'[9]pah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[9]aparat!F105+'[9]zags '!F106+'[9]վեկտոր պլյուս'!F106+[9]turq!F106+[9]gjuxatntes!F107+'[9]chanap transp'!F106+'[9]transp nax'!F106+'[9]ajl nax'!F106+'[9]tntes harab'!F109+[9]axb!F106+'[9]srgaka mig'!F106+'[9]bnak shin'!F106+[9]lusav!F106+'[9]hangst sport'!F106+'[9]kent grad'!F106+'[9]mshak palat'!F106+'[9]mshak kazm'!F106+[9]herutahax!F106+[9]texekat!F106+'[9]yndameny mankap.'!F106+[9]gisherotik!F106+'[9]yndam arvest erash'!F106+[9]marzadp!F108+'[9]soc ogn'!F106+'[9]nvir. b`h'!F106+'[9]pah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11127</v>
      </c>
      <c r="E115" s="1644">
        <f>E117+E118+E119</f>
        <v>11127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11127</v>
      </c>
      <c r="E117" s="1644">
        <f>[9]aparat!F110+'[9]zags '!F111+'[9]վեկտոր պլյուս'!F111+[9]turq!F111+[9]gjuxatntes!F112+'[9]chanap transp'!F111+'[9]transp nax'!F111+'[9]ajl nax'!F111+'[9]tntes harab'!F114+[9]axb!F111+'[9]srgaka mig'!F111+'[9]bnak shin'!F111+[9]lusav!F111+'[9]hangst sport'!F111+'[9]kent grad'!F111+'[9]mshak palat'!F111+'[9]mshak kazm'!F111+[9]herutahax!F111+[9]texekat!F111+'[9]yndameny mankap.'!F111+[9]gisherotik!F111+'[9]yndam arvest erash'!F111+[9]marzadp!F113+'[9]soc ogn'!F111+'[9]nvir. b`h'!F111+'[9]pah fond '!F111+'[9]kentr. grad'!F112</f>
        <v>11127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[9]aparat!F111+'[9]zags '!F112+'[9]վեկտոր պլյուս'!F112+[9]turq!F112+[9]gjuxatntes!F113+'[9]chanap transp'!F112+'[9]transp nax'!F112+'[9]ajl nax'!F112+'[9]tntes harab'!F115+[9]axb!F112+'[9]srgaka mig'!F112+'[9]bnak shin'!F112+[9]lusav!F112+'[9]hangst sport'!F112+'[9]kent grad'!F112+'[9]mshak palat'!F112+'[9]mshak kazm'!F112+[9]herutahax!F112+[9]texekat!F112+'[9]yndameny mankap.'!F112+[9]gisherotik!F112+'[9]yndam arvest erash'!F112+[9]marzadp!F114+'[9]soc ogn'!F112+'[9]nvir. b`h'!F112+'[9]pah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[9]marzadproc!F113+'[9]mshak palat'!F113+'[9]hangst sport'!F113+[9]turq!F113+'[9]yndameny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8800</v>
      </c>
      <c r="E127" s="1715">
        <f>E129+E133+E139</f>
        <v>8800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[9]aparat!F115+'[9]zags '!F116+'[9]վեկտոր պլյուս'!F116+[9]turq!F116+[9]gjuxatntes!F117+'[9]chanap transp'!F116+'[9]transp nax'!F116+'[9]ajl nax'!F116+'[9]tntes harab'!F1171+[9]axb!F116+'[9]srgaka mig'!F116+'[9]bnak shin'!F116+[9]lusav!F116+'[9]hangst sport'!F116+'[9]kent grad'!F116+'[9]mshak palat'!F116+'[9]mshak kazm'!F116+[9]herutahax!F116+[9]texekat!F116+'[9]yndameny mankap.'!F116+[9]gisherotik!F116+'[9]yndam arvest erash'!F116+[9]marzadp!F118+'[9]soc ogn'!F116+'[9]nvir. b`h'!F116+'[9]pah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[9]aparat!F116+'[9]zags '!F117+'[9]վեկտոր պլյուս'!F117+[9]turq!F117+[9]gjuxatntes!F118+'[9]chanap transp'!F117+'[9]transp nax'!F117+'[9]ajl nax'!F117+'[9]tntes harab'!F1172+[9]axb!F117+'[9]srgaka mig'!F117+'[9]bnak shin'!F117+[9]lusav!F117+'[9]hangst sport'!F117+'[9]kent grad'!F117+'[9]mshak palat'!F117+'[9]mshak kazm'!F117+[9]herutahax!F117+[9]texekat!F117+'[9]yndameny mankap.'!F117+[9]gisherotik!F117+'[9]yndam arvest erash'!F117+[9]marzadp!F119+'[9]soc ogn'!F117+'[9]nvir. b`h'!F117+'[9]pah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8800</v>
      </c>
      <c r="E133" s="1645">
        <f>E135+E136+E137+E138</f>
        <v>8800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[9]aparat!F123+'[9]zags '!F124+'[9]վեկտոր պլյուս'!F124+[9]turq!F124+[9]gjuxatntes!F125+'[9]chanap transp'!F124+'[9]transp nax'!F124+'[9]ajl nax'!F124+'[9]tntes harab'!F127+[9]axb!F124+'[9]srgaka mig'!F124+'[9]bnak shin'!F124+[9]lusav!F124+'[9]hangst sport'!F124+'[9]kent grad'!F124+'[9]mshak palat'!F124+'[9]mshak kazm'!F124+[9]herutahax!F124+[9]texekat!F124+'[9]yndameny mankap.'!F124+[9]gisherotik!F124+'[9]yndam arvest erash'!F124+[9]marzadp!F126+'[9]soc ogn'!F124+'[9]nvir. b`h'!F124+'[9]pah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[9]aparat!F124+'[9]zags '!F125+'[9]վեկտոր պլյուս'!F125+[9]turq!F125+[9]gjuxatntes!F126+'[9]chanap transp'!F125+'[9]transp nax'!F125+'[9]ajl nax'!F125+'[9]tntes harab'!F128+[9]axb!F125+'[9]srgaka mig'!F125+'[9]bnak shin'!F125+[9]lusav!F125+'[9]hangst sport'!F125+'[9]kent grad'!F125+'[9]mshak palat'!F125+'[9]mshak kazm'!F125+[9]herutahax!F125+[9]texekat!F125+'[9]yndameny mankap.'!F125+[9]gisherotik!F125+'[9]yndam arvest erash'!F125+[9]marzadp!F127+'[9]soc ogn'!F125+'[9]nvir. b`h'!F125+'[9]pah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8800</v>
      </c>
      <c r="E138" s="1645">
        <f>[9]aparat!F126+'[9]zags '!F127+'[9]վեկտոր պլյուս'!F127+[9]turq!F127+[9]gjuxatntes!F128+'[9]chanap transp'!F127+'[9]transp nax'!F127+'[9]ajl nax'!F127+'[9]tntes harab'!F130+[9]axb!F127+'[9]srgaka mig'!F127+'[9]bnak shin'!F127+[9]lusav!F127+'[9]hangst sport'!F127+'[9]mshak palat'!F127+'[9]mshak kazm'!F127+[9]herutahax!F127+[9]texekat!F127+'[9]yndameny mankap.'!F127+[9]gisherotik!F127+'[9]yndam arvest erash'!F127+'[9]soc ogn'!F127+'[9]nvir. b`h'!F127+'[9]pah fond '!F127+'[9]barcraguyn krt.'!F127</f>
        <v>8800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[9]aparat!F128+'[9]zags '!F129+'[9]վեկտոր պլյուս'!F129+[9]turq!F129+[9]gjuxatntes!F130+'[9]chanap transp'!F129+'[9]transp nax'!F129+'[9]ajl nax'!F129+'[9]tntes harab'!F132+[9]axb!F129+'[9]srgaka mig'!F129+'[9]bnak shin'!F129+[9]lusav!F129+'[9]hangst sport'!F129+'[9]kent grad'!F129+'[9]mshak palat'!F129+'[9]mshak kazm'!F129+[9]herutahax!F129+[9]texekat!F129+'[9]yndameny mankap.'!F129+[9]gisherotik!F129+'[9]yndam arvest erash'!F129+[9]marzadp!F131+'[9]soc ogn'!F129+'[9]nvir. b`h'!F129+'[9]pah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E142-[9]ekamut!F124</f>
        <v>11050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[9]aparat!F131+'[9]zags '!F132+'[9]վեկտոր պլյուս'!F132+[9]turq!F132+[9]gjuxatntes!F133+'[9]chanap transp'!F132+'[9]transp nax'!F132+'[9]ajl nax'!F132+'[9]tntes harab'!F135+[9]axb!F132+'[9]srgaka mig'!F132+'[9]bnak shin'!F132+[9]lusav!F132+'[9]hangst sport'!F132+'[9]kent grad'!F132+'[9]mshak palat'!F132+'[9]mshak kazm'!F132+[9]herutahax!F132+[9]texekat!F132+'[9]yndameny mankap.'!F132+[9]gisherotik!F132+'[9]yndam arvest erash'!F132+[9]marzadp!F134+'[9]soc ogn'!F132+'[9]nvir. b`h'!F132+'[9]pah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[9]aparat!F132+'[9]zags '!F133+'[9]վեկտոր պլյուս'!F133+[9]turq!F133+[9]gjuxatntes!F134+'[9]chanap transp'!F133+'[9]transp nax'!F133+'[9]ajl nax'!F133+'[9]tntes harab'!F136+[9]axb!F133+'[9]srgaka mig'!F133+'[9]bnak shin'!F133+[9]lusav!F133+'[9]hangst sport'!F133+'[9]mshak palat'!F133+'[9]mshak kazm'!F133+[9]herutahax!F133+[9]texekat!F133+'[9]yndameny mankap.'!F133+[9]gisherotik!F133+'[9]yndam arvest erash'!F133+'[9]soc ogn'!F133+'[9]nvir. b`h'!F133+'[9]pah fond '!F133+'[9]qax. kusakc.'!F133+[9]kronakan!F32+'[9]himn,krt'!J32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[9]aparat!F134+'[9]zags '!F135+'[9]վեկտոր պլյուս'!F135+[9]turq!F135+[9]gjuxatntes!F136+'[9]chanap transp'!F135+'[9]transp nax'!F135+'[9]ajl nax'!F135+'[9]tntes harab'!F138+[9]axb!F135+'[9]srgaka mig'!F135+'[9]bnak shin'!F135+[9]lusav!F135+'[9]hangst sport'!F135+'[9]kent grad'!F135+'[9]mshak palat'!F135+'[9]mshak kazm'!F135+[9]herutahax!F135+[9]texekat!F135+'[9]yndameny mankap.'!F135+[9]gisherotik!F135+'[9]yndam arvest erash'!F135+[9]marzadp!F137+'[9]soc ogn'!F135+'[9]nvir. b`h'!F135+'[9]pah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[9]aparat!F135+'[9]zags '!F136+'[9]վեկտոր պլյուս'!F136+[9]turq!F136+[9]gjuxatntes!F137+'[9]chanap transp'!F136+'[9]transp nax'!F136+'[9]ajl nax'!F136+'[9]tntes harab'!F139+[9]axb!F136+'[9]srgaka mig'!F136+'[9]bnak shin'!F136+[9]lusav!F136+'[9]hangst sport'!F136+'[9]kent grad'!F136+'[9]mshak palat'!F136+'[9]mshak kazm'!F136+[9]herutahax!F136+[9]texekat!F136+'[9]yndameny mankap.'!F136+[9]gisherotik!F136+'[9]yndam arvest erash'!F136+[9]marzadp!F138+'[9]soc ogn'!F136+'[9]nvir. b`h'!F136+'[9]pah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[9]aparat!F136+'[9]zags '!F137+'[9]վեկտոր պլյուս'!F137+[9]turq!F137+[9]gjuxatntes!F138+'[9]chanap transp'!F137+'[9]transp nax'!F137+'[9]ajl nax'!F137+'[9]tntes harab'!F140+[9]axb!F137+'[9]srgaka mig'!F137+'[9]bnak shin'!F137+[9]lusav!F137+'[9]hangst sport'!F137+'[9]mshak palat'!F137+'[9]mshak kazm'!F137+[9]herutahax!F137+[9]texekat!F137+'[9]yndameny mankap.'!F137+[9]gisherotik!F137+'[9]yndam arvest erash'!F137+'[9]soc ogn'!F137+'[9]nvir. b`h'!F137+'[9]pah fond '!F137+'[9]kentr.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[9]aparat!F137+'[9]zags '!F138+'[9]վեկտոր պլյուս'!F138+[9]turq!F138+[9]gjuxatntes!F139+'[9]chanap transp'!F138+'[9]transp nax'!F138+'[9]ajl nax'!F138+'[9]tntes harab'!F141+[9]axb!F138+'[9]srgaka mig'!F138+'[9]bnak shin'!F138+[9]lusav!F138+'[9]hangst sport'!F138+'[9]kent grad'!F138+'[9]mshak palat'!F138+'[9]mshak kazm'!F138+[9]herutahax!F138+[9]texekat!F138+'[9]yndameny mankap.'!F138+[9]gisherotik!F138+'[9]yndam arvest erash'!F138+[9]marzadp!F140+'[9]soc ogn'!F138+'[9]nvir. b`h'!F138+'[9]pah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[9]aparat!F139+'[9]zags '!F140+'[9]վեկտոր պլյուս'!F140+[9]turq!F140+[9]gjuxatntes!F141+'[9]chanap transp'!F140+'[9]transp nax'!F140+'[9]ajl nax'!F140+'[9]tntes harab'!F143+[9]axb!F140+'[9]srgaka mig'!F140+'[9]bnak shin'!F140+[9]lusav!F140+'[9]hangst sport'!F140+'[9]kent grad'!F140+'[9]mshak palat'!F140+'[9]mshak kazm'!F140+[9]herutahax!F140+[9]texekat!F140+'[9]yndameny mankap.'!F140+[9]gisherotik!F140+'[9]yndam arvest erash'!F140+[9]marzadp!F142+'[9]soc ogn'!F140+'[9]nvir. b`h'!F140+'[9]pah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[9]aparat!F141+'[9]zags '!F142+'[9]վեկտոր պլյուս'!F142+[9]turq!F142+[9]gjuxatntes!F143+'[9]chanap transp'!F142+'[9]transp nax'!F142+'[9]ajl nax'!F142+'[9]tntes harab'!F145+[9]axb!F142+'[9]srgaka mig'!F142+'[9]bnak shin'!F142+[9]lusav!F142+'[9]hangst sport'!F142+'[9]kent grad'!F142+'[9]mshak palat'!F142+'[9]mshak kazm'!F142+[9]herutahax!F142+[9]texekat!F142+'[9]yndameny mankap.'!F142+[9]gisherotik!F142+'[9]yndam arvest erash'!F142+[9]marzadp!F144+'[9]soc ogn'!F142+'[9]nvir. b`h'!F142+'[9]pah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[9]aparat!F142+'[9]zags '!F143+'[9]վեկտոր պլյուս'!F143+[9]turq!F143+[9]gjuxatntes!F144+'[9]chanap transp'!F143+'[9]transp nax'!F143+'[9]ajl nax'!F143+'[9]tntes harab'!F146+[9]axb!F143+'[9]srgaka mig'!F143+'[9]bnak shin'!F143+[9]lusav!F143+'[9]hangst sport'!F143+'[9]kent grad'!F143+'[9]mshak palat'!F143+'[9]mshak kazm'!F143+[9]herutahax!F143+[9]texekat!F143+'[9]yndameny mankap.'!F143+[9]gisherotik!F143+'[9]yndam arvest erash'!F143+[9]marzadp!F145+'[9]soc ogn'!F143+'[9]nvir. b`h'!F143+'[9]pah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[9]aparat!F144+'[9]zags '!F145+'[9]վեկտոր պլյուս'!F145+[9]turq!F145+[9]gjuxatntes!F146+'[9]chanap transp'!F145+'[9]transp nax'!F145+'[9]ajl nax'!F145+'[9]tntes harab'!F148+[9]axb!F145+'[9]srgaka mig'!F145+'[9]bnak shin'!F145+[9]lusav!F145+'[9]hangst sport'!F145+'[9]kent grad'!F145+'[9]mshak palat'!F145+'[9]mshak kazm'!F145+[9]herutahax!F145+[9]texekat!F145+'[9]yndameny mankap.'!F145+[9]gisherotik!F145+'[9]yndam arvest erash'!F145+[9]marzadp!F147+'[9]soc ogn'!F145+'[9]nvir. b`h'!F145+'[9]pah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[9]aparat!F146+'[9]zags '!F147+'[9]վեկտոր պլյուս'!F147+[9]turq!F147+[9]gjuxatntes!F148+'[9]chanap transp'!F147+'[9]transp nax'!F147+'[9]ajl nax'!F147+'[9]tntes harab'!F150+[9]axb!F147+'[9]srgaka mig'!F147+'[9]bnak shin'!F147+[9]lusav!F147+'[9]hangst sport'!F147+'[9]kent grad'!F147+'[9]mshak palat'!F147+'[9]mshak kazm'!F147+[9]herutahax!F147+[9]texekat!F147+'[9]yndameny mankap.'!F147+[9]gisherotik!F147+'[9]yndam arvest erash'!F147+[9]marzadp!F149+'[9]soc ogn'!F147+'[9]nvir. b`h'!F147+'[9]pah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3000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E169+F169-[9]ekamut!F124</f>
        <v>3000</v>
      </c>
      <c r="E169" s="1645">
        <f>'[9]gorc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147000</v>
      </c>
      <c r="E170" s="1765">
        <f>[9]ekamut!F124</f>
        <v>147000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1750025.699</v>
      </c>
      <c r="E171" s="1771" t="s">
        <v>185</v>
      </c>
      <c r="F171" s="1770">
        <f>F173+F191+F197+F200</f>
        <v>1750025.699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1750025.699</v>
      </c>
      <c r="E173" s="1778" t="s">
        <v>185</v>
      </c>
      <c r="F173" s="1696">
        <f>F175+F180+F185</f>
        <v>1750025.699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1721567.199</v>
      </c>
      <c r="E175" s="1597" t="s">
        <v>185</v>
      </c>
      <c r="F175" s="1780">
        <f>F177+F178+F179</f>
        <v>1721567.199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[9]aparat!F151+'[9]zags '!F152+'[9]վեկտոր պլյուս'!F152+[9]turq!F152+[9]gjuxatntes!F153+'[9]chanap transp'!F152+'[9]transp nax'!F152+'[9]ajl nax'!F152+[9]axb!F152+'[9]srgaka mig'!F152+'[9]bnak shin'!F152+[9]lusav!F152+'[9]hangst sport'!F152+'[9]kent grad'!F152+'[9]mshak palat'!F152+'[9]mshak kazm'!F152+[9]herutahax!F152+[9]texekat!F152+'[9]yndameny mankap.'!F152+[9]gisherotik!F152+'[9]yndam arvest erash'!F152+[9]marzadp!F154+'[9]soc ogn'!F152+'[9]nvir. b`h'!F152+'[9]pah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244784</v>
      </c>
      <c r="E178" s="1782" t="s">
        <v>185</v>
      </c>
      <c r="F178" s="1645">
        <f>[9]aparat!F152+'[9]zags '!F153+'[9]վեկտոր պլյուս'!F153+[9]turq!F153+[9]gjuxatntes!F154+'[9]chanap transp'!F153+'[9]transp nax'!F153+'[9]ajl nax'!F153+[9]axb!F153+'[9]srgaka mig'!F153+'[9]bnak shin'!F153+[9]lusav!F153+'[9]hangst sport'!F153+'[9]kent grad'!F153+'[9]mshak palat'!F153+'[9]mshak kazm'!F153+[9]herutahax!F153+[9]texekat!F153+'[9]yndameny mankap.'!F153+[9]gisherotik!F153+'[9]yndam arvest erash'!F153+[9]marzadp!F155+'[9]soc ogn'!F153+'[9]nvir. b`h'!F153+'[9]pah fond '!F153+[9]jramatakararum!F153+[9]gazafikacum!F135</f>
        <v>244784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[9]aparat!F153+'[9]zags '!F154+'[9]վեկտոր պլյուս'!F154+[9]turq!F154+[9]gjuxatntes!F155+'[9]chanap transp'!F154+'[9]transp nax'!F154+'[9]ajl nax'!F154+[9]axb!F154+'[9]srgaka mig'!F154+'[9]bnak shin'!F154+[9]lusav!F154+'[9]hangst sport'!F154+'[9]mshak palat'!F154+'[9]mshak kazm'!F154+[9]herutahax!F154+[9]texekat!F154+'[9]yndameny mankap.'!F154+[9]gisherotik!F154+'[9]yndam arvest erash'!F154+'[9]soc ogn'!F154+'[9]nvir. b`h'!F154+'[9]pah fond '!F154+[9]jramatakararum!F154+'[9]kentr.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12845</v>
      </c>
      <c r="E180" s="1574" t="s">
        <v>185</v>
      </c>
      <c r="F180" s="1784">
        <f>F182+F183+F184</f>
        <v>12845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[9]aparat!F154+'[9]zags '!F155+'[9]վեկտոր պլյուս'!F155+[9]turq!F155+[9]gjuxatntes!F156+'[9]chanap transp'!F155+'[9]transp nax'!F155+'[9]ajl nax'!F155+[9]axb!F155+'[9]srgaka mig'!F155+'[9]bnak shin'!F155+[9]lusav!F155+'[9]hangst sport'!F155+'[9]kent grad'!F155+'[9]mshak palat'!F155+'[9]mshak kazm'!F155+[9]herutahax!F155+[9]texekat!F155+'[9]yndameny mankap.'!F155+[9]gisherotik!F155+'[9]yndam arvest erash'!F155+[9]marzadp!F157+'[9]soc ogn'!F155+'[9]nvir. b`h'!F155+'[9]pah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[9]aparat!F155+'[9]zags '!F156+'[9]վեկտոր պլյուս'!F156+[9]turq!F156+[9]gjuxatntes!F157+'[9]chanap transp'!F156+'[9]transp nax'!F156+'[9]ajl nax'!F156+[9]axb!F156+'[9]srgaka mig'!F156+'[9]bnak shin'!F156+[9]lusav!F156+'[9]hangst sport'!F156+'[9]kent grad'!F156+'[9]mshak palat'!F156+'[9]mshak kazm'!F156+[9]herutahax!F156+[9]texekat!F156+'[9]yndameny mankap.'!F156+[9]gisherotik!F156+'[9]yndam arvest erash'!F156+[9]marzadp!F158+'[9]soc ogn'!F156+'[9]nvir. b`h'!F156+'[9]pah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[9]aparat!F156+'[9]zags '!F157+'[9]վեկտոր պլյուս'!F157+[9]turq!F157+[9]gjuxatntes!F158+'[9]chanap transp'!F157+'[9]transp nax'!F157+'[9]ajl nax'!F157+[9]axb!F157+'[9]srgaka mig'!F157+'[9]bnak shin'!F157+[9]lusav!F157+'[9]hangst sport'!F157+'[9]kent grad'!F157+'[9]mshak palat'!F157+'[9]mshak kazm'!F157+[9]herutahax!F157+[9]texekat!F157+'[9]yndameny mankap.'!F157+[9]gisherotik!F157+'[9]yndam arvest erash'!F157+[9]marzadp!F159+'[9]soc ogn'!F157+'[9]nvir. b`h'!F157+'[9]pah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[9]aparat!F157+'[9]zags '!F158+'[9]վեկտոր պլյուս'!F158+[9]turq!F158+[9]gjuxatntes!F159+'[9]chanap transp'!F158+'[9]transp nax'!F158+'[9]ajl nax'!F158+[9]axb!F158+'[9]srgaka mig'!F158+'[9]bnak shin'!F158+[9]lusav!F158+'[9]hangst sport'!F158+'[9]kent grad'!F158+'[9]mshak palat'!F158+'[9]mshak kazm'!F158+[9]herutahax!F158+[9]texekat!F158+'[9]yndameny mankap.'!F158+[9]gisherotik!F158+'[9]yndam arvest erash'!F158+[9]marzadp!F160+'[9]soc ogn'!F158+'[9]nvir. b`h'!F158+'[9]pah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[9]aparat!F158+'[9]zags '!F159+'[9]վեկտոր պլյուս'!F159+[9]turq!F159+[9]gjuxatntes!F160+'[9]chanap transp'!F159+'[9]transp nax'!F159+'[9]ajl nax'!F159+[9]axb!F159+'[9]srgaka mig'!F159+'[9]bnak shin'!F159+[9]lusav!F159+'[9]hangst sport'!F159+'[9]kent grad'!F159+'[9]mshak palat'!F159+'[9]mshak kazm'!F159+[9]herutahax!F159+[9]texekat!F159+'[9]yndameny mankap.'!F159+[9]gisherotik!F159+'[9]yndam arvest erash'!F159+[9]marzadp!F161+'[9]soc ogn'!F159+'[9]nvir. b`h'!F159+'[9]pah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[9]aparat!F159+'[9]zags '!F160+'[9]վեկտոր պլյուս'!F160+[9]turq!F160+[9]gjuxatntes!F161+'[9]chanap transp'!F160+'[9]transp nax'!F160+'[9]ajl nax'!F160+[9]axb!F160+'[9]srgaka mig'!F160+'[9]bnak shin'!F160+[9]lusav!F160+'[9]hangst sport'!F160+'[9]kent grad'!F160+'[9]mshak palat'!F160+'[9]mshak kazm'!F160+[9]herutahax!F160+[9]texekat!F160+'[9]yndameny mankap.'!F160+[9]gisherotik!F160+'[9]yndam arvest erash'!F160+[9]marzadp!F162+'[9]soc ogn'!F160+'[9]nvir. b`h'!F160+'[9]pah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[9]aparat!F160+'[9]zags '!F161+'[9]վեկտոր պլյուս'!F161+[9]turq!F161+[9]gjuxatntes!F162+'[9]chanap transp'!F161+'[9]transp nax'!F161+'[9]ajl nax'!F161+[9]axb!F161+'[9]srgaka mig'!F161+'[9]bnak shin'!F161+[9]lusav!F161+'[9]hangst sport'!F161+'[9]mshak palat'!F161+'[9]mshak kazm'!F161+[9]herutahax!F161+[9]texekat!F161+'[9]yndameny mankap.'!F161+[9]gisherotik!F161+'[9]yndam arvest erash'!F161+'[9]soc ogn'!F161+'[9]nvir. b`h'!F161+'[9]pah fond '!F161+[9]jramatakararum!F161+'[9]kentr.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[9]aparat!F162+'[9]zags '!F163+'[9]վեկտոր պլյուս'!F163+[9]turq!F163+[9]gjuxatntes!F164+'[9]chanap transp'!F163+'[9]transp nax'!F163+'[9]ajl nax'!F163+[9]axb!F163+'[9]srgaka mig'!F163+'[9]bnak shin'!F163+[9]lusav!F163+'[9]hangst sport'!F163+'[9]kent grad'!F163+'[9]mshak palat'!F163+'[9]mshak kazm'!F163+[9]herutahax!F163+[9]texekat!F163+'[9]yndameny mankap.'!F163+[9]gisherotik!F163+'[9]yndam arvest erash'!F163+[9]marzadp!F165+'[9]soc ogn'!F163+'[9]nvir. b`h'!F163+'[9]pah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[9]aparat!F163+'[9]zags '!F164+'[9]վեկտոր պլյուս'!F164+[9]turq!F164+[9]gjuxatntes!F165+'[9]chanap transp'!F164+'[9]transp nax'!F164+'[9]ajl nax'!F164+[9]axb!F164+'[9]srgaka mig'!F164+'[9]bnak shin'!F164+[9]lusav!F164+'[9]hangst sport'!F164+'[9]kent grad'!F164+'[9]mshak palat'!F164+'[9]mshak kazm'!F164+[9]herutahax!F164+[9]texekat!F164+'[9]yndameny mankap.'!F164+[9]gisherotik!F164+'[9]yndam arvest erash'!F164+[9]marzadp!F166+'[9]soc ogn'!F164+'[9]nvir. b`h'!F164+'[9]pah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[9]aparat!F164+'[9]zags '!F165+'[9]վեկտոր պլյուս'!F165+[9]turq!F165+[9]gjuxatntes!F166+'[9]chanap transp'!F165+'[9]transp nax'!F165+'[9]ajl nax'!F165+[9]axb!F165+'[9]srgaka mig'!F165+'[9]bnak shin'!F165+[9]lusav!F165+'[9]hangst sport'!F165+'[9]kent grad'!F165+'[9]mshak palat'!F165+'[9]mshak kazm'!F165+[9]herutahax!F165+[9]texekat!F165+'[9]yndameny mankap.'!F165+[9]gisherotik!F165+'[9]yndam arvest erash'!F165+[9]marzadp!F167+'[9]soc ogn'!F165+'[9]nvir. b`h'!F165+'[9]pah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[9]aparat!F165+'[9]zags '!F166+'[9]վեկտոր պլյուս'!F166+[9]turq!F166+[9]gjuxatntes!F167+'[9]chanap transp'!F166+'[9]transp nax'!F166+'[9]ajl nax'!F166+[9]axb!F166+'[9]srgaka mig'!F166+'[9]bnak shin'!F166+[9]lusav!F166+'[9]hangst sport'!F166+'[9]kent grad'!F166+'[9]mshak palat'!F166+'[9]mshak kazm'!F166+[9]herutahax!F166+[9]texekat!F166+'[9]yndameny mankap.'!F166+[9]gisherotik!F166+'[9]yndam arvest erash'!F166+[9]marzadp!F168+'[9]soc ogn'!F166+'[9]nvir. b`h'!F166+'[9]pah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[9]aparat!F167+'[9]zags '!F168+'[9]վեկտոր պլյուս'!F168+[9]turq!F168+[9]gjuxatntes!F169+'[9]chanap transp'!F168+'[9]transp nax'!F168+'[9]ajl nax'!F168+[9]axb!F168+'[9]srgaka mig'!F168+'[9]bnak shin'!F168+[9]lusav!F168+'[9]hangst sport'!F168+'[9]kent grad'!F168+'[9]mshak palat'!F168+'[9]mshak kazm'!F168+[9]herutahax!F168+[9]texekat!F168+'[9]yndameny mankap.'!F168+[9]gisherotik!F168+'[9]yndam arvest erash'!F168+[9]marzadp!F170+'[9]soc ogn'!F168+'[9]nvir. b`h'!F168+'[9]pah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[9]aparat!F169+'[9]zags '!F170+'[9]վեկտոր պլյուս'!F170+[9]turq!F170+[9]gjuxatntes!F171+'[9]chanap transp'!F170+'[9]transp nax'!F170+'[9]ajl nax'!F170+[9]axb!F170+'[9]srgaka mig'!F170+'[9]bnak shin'!F170+[9]lusav!F170+'[9]hangst sport'!F170+'[9]kent grad'!F170+'[9]mshak palat'!F170+'[9]mshak kazm'!F170+[9]herutahax!F170+[9]texekat!F170+'[9]yndameny mankap.'!F170+[9]gisherotik!F170+'[9]yndam arvest erash'!F170+[9]marzadp!F172+'[9]soc ogn'!F170+'[9]nvir. b`h'!F170+'[9]pah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[9]aparat!F170+'[9]zags '!F171+'[9]վեկտոր պլյուս'!F171+[9]turq!F171+[9]gjuxatntes!F172+'[9]chanap transp'!F171+'[9]transp nax'!F171+'[9]ajl nax'!F171+[9]axb!F171+'[9]srgaka mig'!F171+'[9]bnak shin'!F171+[9]lusav!F171+'[9]hangst sport'!F171+'[9]kent grad'!F171+'[9]mshak palat'!F171+'[9]mshak kazm'!F171+[9]herutahax!F171+[9]texekat!F171+'[9]yndameny mankap.'!F171+[9]gisherotik!F171+'[9]yndam arvest erash'!F171+[9]marzadp!F173+'[9]soc ogn'!F171+'[9]nvir. b`h'!F171+'[9]pah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[9]aparat!F171+'[9]zags '!F172+'[9]վեկտոր պլյուս'!F172+[9]turq!F172+[9]gjuxatntes!F173+'[9]chanap transp'!F172+'[9]transp nax'!F172+'[9]ajl nax'!F172+[9]axb!F172+'[9]srgaka mig'!F172+'[9]bnak shin'!F172+[9]lusav!F172+'[9]hangst sport'!F172+'[9]kent grad'!F172+'[9]mshak palat'!F172+'[9]mshak kazm'!F172+[9]herutahax!F172+[9]texekat!F172+'[9]yndameny mankap.'!F172+[9]gisherotik!F172+'[9]yndam arvest erash'!F172+[9]marzadp!F174+'[9]soc ogn'!F172+'[9]nvir. b`h'!F172+'[9]pah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[9]aparat!F172+'[9]zags '!F173+'[9]վեկտոր պլյուս'!F173+[9]turq!F173+[9]gjuxatntes!F174+'[9]chanap transp'!F173+'[9]transp nax'!F173+'[9]ajl nax'!F173+[9]axb!F173+'[9]srgaka mig'!F173+'[9]bnak shin'!F173+[9]lusav!F173+'[9]hangst sport'!F173+'[9]kent grad'!F173+'[9]mshak palat'!F173+'[9]mshak kazm'!F173+[9]herutahax!F173+[9]texekat!F173+'[9]yndameny mankap.'!F173+[9]gisherotik!F173+'[9]yndam arvest erash'!F173+[9]marzadp!F175+'[9]soc ogn'!F173+'[9]nvir. b`h'!F173+'[9]pah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'[9]tntes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'[9]tntes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'[9]tntes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'[9]tntes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'[9]tntes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'[9]tntes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'[9]tntes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'[9]tntes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'[9]tntes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'[9]tntes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'[9]tntes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'[9]tntes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20" sqref="G220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273" t="s">
        <v>671</v>
      </c>
      <c r="B1" s="2273"/>
      <c r="C1" s="2273"/>
      <c r="D1" s="2273"/>
      <c r="E1" s="2273"/>
      <c r="F1" s="2273"/>
      <c r="G1" s="2273"/>
      <c r="H1" s="2273"/>
    </row>
    <row r="2" spans="1:11" s="1617" customFormat="1" ht="36" customHeight="1">
      <c r="A2" s="2274" t="s">
        <v>672</v>
      </c>
      <c r="B2" s="2274"/>
      <c r="C2" s="2274"/>
      <c r="D2" s="2274"/>
      <c r="E2" s="2274"/>
      <c r="F2" s="2274"/>
      <c r="G2" s="2274"/>
      <c r="H2" s="2274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05" t="s">
        <v>168</v>
      </c>
      <c r="H4" s="2105"/>
    </row>
    <row r="5" spans="1:11" s="1624" customFormat="1" ht="15.75" customHeight="1">
      <c r="A5" s="2271" t="s">
        <v>169</v>
      </c>
      <c r="B5" s="2275" t="s">
        <v>170</v>
      </c>
      <c r="C5" s="2277" t="s">
        <v>171</v>
      </c>
      <c r="D5" s="2279" t="s">
        <v>172</v>
      </c>
      <c r="E5" s="2281" t="s">
        <v>173</v>
      </c>
      <c r="F5" s="2283" t="s">
        <v>674</v>
      </c>
      <c r="G5" s="2284" t="s">
        <v>675</v>
      </c>
      <c r="H5" s="2284"/>
    </row>
    <row r="6" spans="1:11" s="1627" customFormat="1" ht="43.5" customHeight="1" thickBot="1">
      <c r="A6" s="2272"/>
      <c r="B6" s="2276"/>
      <c r="C6" s="2278"/>
      <c r="D6" s="2280"/>
      <c r="E6" s="2282"/>
      <c r="F6" s="2283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G8+H8-[9]ekamut!F124</f>
        <v>2397746.8772999998</v>
      </c>
      <c r="G8" s="1566">
        <f>G9+G44+G62+G88+G141+G161+G181+G210+G240+G271+G303</f>
        <v>1094721.1783</v>
      </c>
      <c r="H8" s="1635">
        <f>H9+H44+H62+H88+H141+H161+H181+H210+H240+H271+H303</f>
        <v>1450025.699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370667.03029999998</v>
      </c>
      <c r="G9" s="1601">
        <f>G11+G16+G20+G25+G28+G31+G34+G37</f>
        <v>316769.03029999998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247330.7303</v>
      </c>
      <c r="G11" s="1648">
        <f>G13+G14+G15</f>
        <v>244330.7303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247330.7303</v>
      </c>
      <c r="G13" s="1644">
        <f>[9]aparat!F32</f>
        <v>244330.7303</v>
      </c>
      <c r="H13" s="1645">
        <f>[9]aparat!F149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'[9]zags '!F32+'[9]վեկտոր պլյուս'!F32</f>
        <v>4155</v>
      </c>
      <c r="H24" s="1645">
        <f>'[9]zags '!F150+'[9]վեկտոր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[9]turq!F32</f>
        <v>68283.299999999988</v>
      </c>
      <c r="H33" s="1645">
        <f>[9]turq!F150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[9]gjuxatntes!F33</f>
        <v>936</v>
      </c>
      <c r="H96" s="1645">
        <f>[9]gjuxatntes!F151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[9]gazafikacum!F135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'[9]chanap transp'!F32</f>
        <v>32090</v>
      </c>
      <c r="H115" s="1645">
        <f>'[9]chanap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'[9]transp nax'!F32</f>
        <v>0</v>
      </c>
      <c r="H135" s="1645">
        <f>'[9]transp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'[9]ajl nax'!F32</f>
        <v>0</v>
      </c>
      <c r="H137" s="1645">
        <f>'[9]ajl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'[9]tntes harab'!F35</f>
        <v>0</v>
      </c>
      <c r="H140" s="1645">
        <f>'[9]tntes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124333.1</v>
      </c>
      <c r="G141" s="1583">
        <f>G143+G146+G149+G152+G155+G158</f>
        <v>105333.1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[9]axb!F32</f>
        <v>92437.1</v>
      </c>
      <c r="H145" s="1645">
        <f>[9]axb!F150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22896</v>
      </c>
      <c r="G158" s="1645">
        <f>G160</f>
        <v>12896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22896</v>
      </c>
      <c r="G160" s="1645">
        <f>'[9]srgaka mig'!F32</f>
        <v>12896</v>
      </c>
      <c r="H160" s="1645">
        <f>'[9]srgaka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575105.88</v>
      </c>
      <c r="G161" s="1583">
        <f>G163+G166+G169+G172+G175+G178</f>
        <v>60190.7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304928.38</v>
      </c>
      <c r="G163" s="1645">
        <f>G165</f>
        <v>33797.199999999997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304928.38</v>
      </c>
      <c r="G165" s="1645">
        <f>'[9]bnak shin'!F32</f>
        <v>33797.199999999997</v>
      </c>
      <c r="H165" s="1645">
        <f>'[9]bnak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[9]jramatakararum!F32</f>
        <v>900</v>
      </c>
      <c r="H171" s="1645">
        <f>[9]jramatakararum!F150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25493.5</v>
      </c>
      <c r="G172" s="1644">
        <f>G174</f>
        <v>25493.5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25493.5</v>
      </c>
      <c r="G174" s="1645">
        <f>[9]lusav!F32</f>
        <v>25493.5</v>
      </c>
      <c r="H174" s="1645">
        <f>[9]lusav!F150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463131.57699999993</v>
      </c>
      <c r="G210" s="1583">
        <f>G212+G215+G224+G229+G234+G237</f>
        <v>88442.948000000004</v>
      </c>
      <c r="H210" s="1583">
        <f>H212+H215+H224+H229+H234+H237</f>
        <v>374688.62899999996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196804.40299999999</v>
      </c>
      <c r="G212" s="1645">
        <f>'[9]hangst sport'!F32</f>
        <v>15500</v>
      </c>
      <c r="H212" s="1645">
        <f>H214</f>
        <v>181304.40299999999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196804.40299999999</v>
      </c>
      <c r="G214" s="1645">
        <f>'[9]hangst sport'!F32</f>
        <v>15500</v>
      </c>
      <c r="H214" s="1645">
        <f>'[9]hangst sport'!F151</f>
        <v>181304.40299999999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259147.174</v>
      </c>
      <c r="G215" s="1644">
        <f>G217+G218+G219+G220+G221+G222+G223</f>
        <v>65762.948000000004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'[9]kentr. grad'!F33</f>
        <v>19035</v>
      </c>
      <c r="H217" s="1645">
        <f>'[9]kentr.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'[9]mshak palat'!F32+'[9]mshak palat (2)'!F32</f>
        <v>30139.4</v>
      </c>
      <c r="H219" s="1645">
        <f>'[9]mshak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16588.547999999999</v>
      </c>
      <c r="G220" s="1645">
        <f>'[9]mshak kazm'!F32</f>
        <v>16588.547999999999</v>
      </c>
      <c r="H220" s="1645">
        <f>'[9]mshak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4930</v>
      </c>
      <c r="G224" s="1645">
        <f>G226+G227+G228</f>
        <v>4930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1500</v>
      </c>
      <c r="G226" s="1645">
        <f>[9]herutahax!F32</f>
        <v>1500</v>
      </c>
      <c r="H226" s="1645">
        <f>[9]herutahax!F150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[9]texekat!F32</f>
        <v>3430</v>
      </c>
      <c r="H228" s="1645">
        <f>[9]texekat!F150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'[9]qax.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[9]kronakan!F32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366358.85599999997</v>
      </c>
      <c r="G240" s="1658">
        <f>G242+G246+G250+G254+G258+G262+G265+G268</f>
        <v>335659.39999999997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'[9]yndameny mankap.'!F32</f>
        <v>217662.99999999997</v>
      </c>
      <c r="H244" s="1645">
        <f>'[9]yndameny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'[9]himn,krt'!F32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[9]gisherotik!F32</f>
        <v>0</v>
      </c>
      <c r="H249" s="1645">
        <f>[9]gisherotik!F150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'[9]barcraguyn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118176.4</v>
      </c>
      <c r="G258" s="1645">
        <f>G260+G261</f>
        <v>117996.4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118176.4</v>
      </c>
      <c r="G260" s="1645">
        <f>'[9]yndam arvest erash'!F32</f>
        <v>117996.4</v>
      </c>
      <c r="H260" s="1645">
        <f>'[9]yndam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'[9]soc ogn'!F32+'[9]nvir.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'[9]soc ogn'!F150+'[9]nvir.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G303+H303-[9]ekamut!F124</f>
        <v>3000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G305+H305-[9]ekamut!D124</f>
        <v>3000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G307-[9]ekamut!F124</f>
        <v>3000</v>
      </c>
      <c r="G307" s="1645">
        <f>'[9]caxseri erbashx'!N309</f>
        <v>150000</v>
      </c>
      <c r="H307" s="1645">
        <f>'[9]pah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25" sqref="E12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57" t="s">
        <v>569</v>
      </c>
      <c r="B1" s="2257"/>
      <c r="C1" s="2257"/>
      <c r="D1" s="2257"/>
      <c r="E1" s="2257"/>
      <c r="F1" s="2257"/>
    </row>
    <row r="2" spans="1:11" s="1549" customFormat="1" ht="18" customHeight="1">
      <c r="A2" s="2285" t="s">
        <v>570</v>
      </c>
      <c r="B2" s="2285"/>
      <c r="C2" s="2285"/>
      <c r="D2" s="2285"/>
      <c r="E2" s="2285"/>
      <c r="F2" s="2285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286" t="s">
        <v>3</v>
      </c>
      <c r="B5" s="2286" t="s">
        <v>4</v>
      </c>
      <c r="C5" s="2286" t="s">
        <v>5</v>
      </c>
      <c r="D5" s="2286" t="s">
        <v>572</v>
      </c>
      <c r="E5" s="1556" t="s">
        <v>191</v>
      </c>
      <c r="F5" s="1556"/>
    </row>
    <row r="6" spans="1:11" s="1557" customFormat="1" ht="57.75" customHeight="1">
      <c r="A6" s="2287"/>
      <c r="B6" s="2287"/>
      <c r="C6" s="2287"/>
      <c r="D6" s="2287"/>
      <c r="E6" s="2106" t="s">
        <v>573</v>
      </c>
      <c r="F6" s="2106" t="s">
        <v>574</v>
      </c>
      <c r="G6" s="1559"/>
    </row>
    <row r="7" spans="1:11" s="1562" customFormat="1" ht="14.25">
      <c r="A7" s="1560" t="s">
        <v>13</v>
      </c>
      <c r="B7" s="2106">
        <v>2</v>
      </c>
      <c r="C7" s="1561">
        <v>3</v>
      </c>
      <c r="D7" s="1561">
        <v>4</v>
      </c>
      <c r="E7" s="1561">
        <v>5</v>
      </c>
      <c r="F7" s="2106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2214667.1092999997</v>
      </c>
      <c r="E8" s="1566">
        <f>E10+E53+E74</f>
        <v>1089311.848</v>
      </c>
      <c r="F8" s="1566">
        <f>F53+F74</f>
        <v>1272355.2612999999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180792.454</v>
      </c>
      <c r="E10" s="1573">
        <f>E13+E18+E23+E43+E46</f>
        <v>180792.454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'[9]ekam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'[9]ekam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'[9]ekam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'[9]ekam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11775</v>
      </c>
      <c r="E21" s="1573">
        <f>E23</f>
        <v>11775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11775</v>
      </c>
      <c r="E23" s="1583">
        <f>SUM(E24:E42)</f>
        <v>11775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'[9]ekam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'[9]ekam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'[9]ekam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'[9]ekam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'[9]ekam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'[9]ekam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500</v>
      </c>
      <c r="E31" s="1583">
        <f>'[9]ekam erams bashx nor'!K45</f>
        <v>500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'[9]ekam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700</v>
      </c>
      <c r="E33" s="1583">
        <f>'[9]ekam erams bashx nor'!K47</f>
        <v>700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'[9]ekam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'[9]ekam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'[9]ekam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'[9]ekam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'[9]ekam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'[9]ekam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'[9]ekam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'[9]ekam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'[9]ekam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'[9]ekam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'[9]ekam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270998.26130000001</v>
      </c>
      <c r="E74" s="1604">
        <f>E78+E80+E85+E89+E113+E116+E122</f>
        <v>176555.09399999998</v>
      </c>
      <c r="F74" s="1603">
        <f>F122+F119+F76</f>
        <v>241443.1673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'[9]ekam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'[9]ekam.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'[9]ekam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'[9]ekam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15930.444</v>
      </c>
      <c r="E85" s="1573">
        <f>E86+E87+E88</f>
        <v>15930.444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'[9]ekam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13931.444</v>
      </c>
      <c r="E88" s="1596">
        <f>'[9]ekam erams bashx nor'!K98</f>
        <v>13931.444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'[9]ekam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'[9]ekam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'[9]ekam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'[9]ekam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'[9]ekam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'[9]ekam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'[9]ekam erams bashx nor'!K126</f>
        <v>1000</v>
      </c>
      <c r="F110" s="1583"/>
    </row>
    <row r="111" spans="1:6" s="1554" customFormat="1" ht="51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'[9]ekam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'[9]ekam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94443.167300000001</v>
      </c>
      <c r="E119" s="1574" t="s">
        <v>17</v>
      </c>
      <c r="F119" s="1597">
        <f>F120+F121</f>
        <v>94443.167300000001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'[9]ekam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31443.167300000001</v>
      </c>
      <c r="E121" s="1583" t="s">
        <v>17</v>
      </c>
      <c r="F121" s="1610">
        <f>'[9]ekam erams bashx nor'!O137</f>
        <v>31443.167300000001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147000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147000</v>
      </c>
      <c r="E124" s="1583" t="s">
        <v>17</v>
      </c>
      <c r="F124" s="1583">
        <f>'[9]ekam erams bashx nor'!O140</f>
        <v>147000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'[9]ekam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15</vt:i4>
      </vt:variant>
    </vt:vector>
  </HeadingPairs>
  <TitlesOfParts>
    <vt:vector size="55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caxseri erbashx (3)</vt:lpstr>
      <vt:lpstr>ekam erams bashx nor (3)</vt:lpstr>
      <vt:lpstr>ապարատ</vt:lpstr>
      <vt:lpstr>caxseri erbashx (4)</vt:lpstr>
      <vt:lpstr>ekam erams bashx nor (4)</vt:lpstr>
      <vt:lpstr>Лист4</vt:lpstr>
      <vt:lpstr>սևագրություն</vt:lpstr>
      <vt:lpstr>Лист6</vt:lpstr>
      <vt:lpstr>caxseri erbashx (5)</vt:lpstr>
      <vt:lpstr>ekam erams bashx nor (5)</vt:lpstr>
      <vt:lpstr>caxseri erbashx (6)</vt:lpstr>
      <vt:lpstr>ekam erams bashx nor (6)</vt:lpstr>
      <vt:lpstr>hatvac6 (3)</vt:lpstr>
      <vt:lpstr>hatvac 4</vt:lpstr>
      <vt:lpstr>tntes caxs (3)</vt:lpstr>
      <vt:lpstr>gorc caxs (3)</vt:lpstr>
      <vt:lpstr>ekamut (2)</vt:lpstr>
      <vt:lpstr>caxseri erbashx (7)</vt:lpstr>
      <vt:lpstr>hatvac6 (4)</vt:lpstr>
      <vt:lpstr>tntes caxs (4)</vt:lpstr>
      <vt:lpstr>gorc caxs (4)</vt:lpstr>
      <vt:lpstr>hatvac6 (5)</vt:lpstr>
      <vt:lpstr>tntes caxs (5)</vt:lpstr>
      <vt:lpstr>gorc caxs (5)</vt:lpstr>
      <vt:lpstr>ekamut (3)</vt:lpstr>
      <vt:lpstr>Лист5</vt:lpstr>
      <vt:lpstr>'gorc caxs'!Заголовки_для_печати</vt:lpstr>
      <vt:lpstr>'gorc caxs (2)'!Заголовки_для_печати</vt:lpstr>
      <vt:lpstr>'gorc caxs (3)'!Заголовки_для_печати</vt:lpstr>
      <vt:lpstr>'gorc caxs (4)'!Заголовки_для_печати</vt:lpstr>
      <vt:lpstr>'gorc caxs (5)'!Заголовки_для_печати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'hatvac6 (4)'!Заголовки_для_печати</vt:lpstr>
      <vt:lpstr>'hatvac6 (5)'!Заголовки_для_печати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  <vt:lpstr>'tntes caxs (4)'!Заголовки_для_печати</vt:lpstr>
      <vt:lpstr>'tntes caxs (5)'!Заголовки_для_печати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2025-06-18T05:59:52Z</dcterms:modified>
</cp:coreProperties>
</file>